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mc:AlternateContent xmlns:mc="http://schemas.openxmlformats.org/markup-compatibility/2006">
    <mc:Choice Requires="x15">
      <x15ac:absPath xmlns:x15ac="http://schemas.microsoft.com/office/spreadsheetml/2010/11/ac" url="T:\04 Vergleich.de\05 Website Vergleich.de\02__Produkt Immobilien\Renditerechner Immobilien\"/>
    </mc:Choice>
  </mc:AlternateContent>
  <xr:revisionPtr revIDLastSave="0" documentId="8_{E80C4893-5A77-4895-869A-9A58422A1DD0}" xr6:coauthVersionLast="45" xr6:coauthVersionMax="45" xr10:uidLastSave="{00000000-0000-0000-0000-000000000000}"/>
  <bookViews>
    <workbookView xWindow="28680" yWindow="-120" windowWidth="29040" windowHeight="15840" tabRatio="500" xr2:uid="{00000000-000D-0000-FFFF-FFFF00000000}"/>
  </bookViews>
  <sheets>
    <sheet name="Renditerechner" sheetId="1" r:id="rId1"/>
    <sheet name="Kalkulation Folgejahre" sheetId="5" r:id="rId2"/>
    <sheet name="Grundlage" sheetId="4" state="hidden" r:id="rId3"/>
    <sheet name="Tilgungsplan"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11" i="5" l="1"/>
  <c r="C11" i="5" l="1"/>
  <c r="E12" i="5" s="1"/>
  <c r="D12" i="5" l="1"/>
  <c r="D63" i="1"/>
  <c r="D53" i="1"/>
  <c r="D49" i="1"/>
  <c r="D55" i="1" l="1"/>
  <c r="D73" i="1" s="1"/>
  <c r="D20" i="6"/>
  <c r="K11" i="5" l="1"/>
  <c r="K12" i="5" s="1"/>
  <c r="K13" i="5" s="1"/>
  <c r="K14" i="5" s="1"/>
  <c r="K15" i="5" s="1"/>
  <c r="K16" i="5" s="1"/>
  <c r="K17" i="5" s="1"/>
  <c r="K18" i="5" s="1"/>
  <c r="K19" i="5" s="1"/>
  <c r="K20" i="5" s="1"/>
  <c r="K21" i="5" s="1"/>
  <c r="K22" i="5" s="1"/>
  <c r="K23" i="5" s="1"/>
  <c r="K24" i="5" s="1"/>
  <c r="K25" i="5" s="1"/>
  <c r="K26" i="5" s="1"/>
  <c r="K27" i="5" s="1"/>
  <c r="K28" i="5" s="1"/>
  <c r="K29" i="5" s="1"/>
  <c r="K30" i="5" s="1"/>
  <c r="K31" i="5" s="1"/>
  <c r="K32" i="5" s="1"/>
  <c r="K33" i="5" s="1"/>
  <c r="K34" i="5" s="1"/>
  <c r="K35" i="5" s="1"/>
  <c r="K36" i="5" s="1"/>
  <c r="K37" i="5" s="1"/>
  <c r="K38" i="5" s="1"/>
  <c r="K39" i="5" s="1"/>
  <c r="K40" i="5" s="1"/>
  <c r="K41" i="5" s="1"/>
  <c r="K42" i="5" s="1"/>
  <c r="K43" i="5" s="1"/>
  <c r="K44" i="5" s="1"/>
  <c r="K45" i="5" s="1"/>
  <c r="K46" i="5" s="1"/>
  <c r="K47" i="5" s="1"/>
  <c r="K48" i="5" s="1"/>
  <c r="K49" i="5" s="1"/>
  <c r="K50" i="5" s="1"/>
  <c r="K51" i="5" s="1"/>
  <c r="K52" i="5" s="1"/>
  <c r="K53" i="5" s="1"/>
  <c r="K54" i="5" s="1"/>
  <c r="K55" i="5" s="1"/>
  <c r="K56" i="5" s="1"/>
  <c r="K57" i="5" s="1"/>
  <c r="K58" i="5" s="1"/>
  <c r="K59" i="5" s="1"/>
  <c r="K60" i="5" s="1"/>
  <c r="I68" i="6"/>
  <c r="K68" i="6" s="1"/>
  <c r="I67" i="6" l="1"/>
  <c r="I66" i="6"/>
  <c r="I65" i="6"/>
  <c r="D39" i="1"/>
  <c r="D71" i="1" s="1"/>
  <c r="D13" i="6"/>
  <c r="D12" i="6"/>
  <c r="D11" i="6"/>
  <c r="F20" i="6" l="1"/>
  <c r="D15" i="6"/>
  <c r="F15" i="6" s="1"/>
  <c r="E20" i="6"/>
  <c r="D23" i="6"/>
  <c r="E23" i="6"/>
  <c r="F11" i="5"/>
  <c r="L68" i="6" l="1"/>
  <c r="E522" i="6"/>
  <c r="E525" i="6"/>
  <c r="E523" i="6"/>
  <c r="E524" i="6"/>
  <c r="E521" i="6"/>
  <c r="F23" i="6"/>
  <c r="D17" i="1"/>
  <c r="D24" i="6" l="1"/>
  <c r="E24" i="6" s="1"/>
  <c r="F24" i="6" s="1"/>
  <c r="B4" i="4"/>
  <c r="C3" i="4"/>
  <c r="B3" i="4"/>
  <c r="B2" i="4"/>
  <c r="D25" i="6" l="1"/>
  <c r="D67" i="1"/>
  <c r="E25" i="6" l="1"/>
  <c r="D19" i="1"/>
  <c r="F25" i="6" l="1"/>
  <c r="D26" i="6" s="1"/>
  <c r="E26" i="6" s="1"/>
  <c r="D25" i="1"/>
  <c r="C2" i="4"/>
  <c r="C4" i="4"/>
  <c r="D65" i="1" l="1"/>
  <c r="D79" i="1"/>
  <c r="F26" i="6"/>
  <c r="D27" i="6" s="1"/>
  <c r="C6" i="4"/>
  <c r="C7" i="4" s="1"/>
  <c r="C9" i="4" s="1"/>
  <c r="D31" i="1"/>
  <c r="E27" i="6" l="1"/>
  <c r="F27" i="6" s="1"/>
  <c r="D28" i="6" s="1"/>
  <c r="E28" i="6" s="1"/>
  <c r="F28" i="6" s="1"/>
  <c r="D69" i="1"/>
  <c r="D29" i="6" l="1"/>
  <c r="E29" i="6" l="1"/>
  <c r="F29" i="6" s="1"/>
  <c r="D30" i="6" s="1"/>
  <c r="E30" i="6" l="1"/>
  <c r="F30" i="6" s="1"/>
  <c r="D31" i="6" s="1"/>
  <c r="E31" i="6" s="1"/>
  <c r="F31" i="6" l="1"/>
  <c r="D32" i="6" l="1"/>
  <c r="E32" i="6" s="1"/>
  <c r="F32" i="6" s="1"/>
  <c r="D33" i="6" l="1"/>
  <c r="E33" i="6" l="1"/>
  <c r="F33" i="6" s="1"/>
  <c r="D34" i="6" s="1"/>
  <c r="D75" i="1" s="1"/>
  <c r="D77" i="1" s="1"/>
  <c r="D80" i="1" l="1"/>
  <c r="E34" i="6"/>
  <c r="I23" i="6" s="1"/>
  <c r="K23" i="6" l="1"/>
  <c r="L23" i="6" s="1"/>
  <c r="H11" i="5" s="1"/>
  <c r="F34" i="6"/>
  <c r="D35" i="6" s="1"/>
  <c r="E35" i="6" l="1"/>
  <c r="F35" i="6" l="1"/>
  <c r="D36" i="6" s="1"/>
  <c r="E36" i="6" s="1"/>
  <c r="F36" i="6" s="1"/>
  <c r="D37" i="6" s="1"/>
  <c r="E37" i="6" l="1"/>
  <c r="F37" i="6" s="1"/>
  <c r="D38" i="6" l="1"/>
  <c r="E38" i="6" s="1"/>
  <c r="F38" i="6" s="1"/>
  <c r="D39" i="6" l="1"/>
  <c r="E39" i="6" s="1"/>
  <c r="F39" i="6" s="1"/>
  <c r="D40" i="6" s="1"/>
  <c r="E40" i="6" l="1"/>
  <c r="F40" i="6" s="1"/>
  <c r="D41" i="6" s="1"/>
  <c r="E41" i="6" s="1"/>
  <c r="F41" i="6" l="1"/>
  <c r="D42" i="6" l="1"/>
  <c r="E42" i="6" s="1"/>
  <c r="F42" i="6" l="1"/>
  <c r="D43" i="6" l="1"/>
  <c r="E43" i="6" s="1"/>
  <c r="F43" i="6" l="1"/>
  <c r="D44" i="6" l="1"/>
  <c r="E44" i="6" l="1"/>
  <c r="F44" i="6" s="1"/>
  <c r="D45" i="6" s="1"/>
  <c r="E45" i="6" l="1"/>
  <c r="F45" i="6" s="1"/>
  <c r="D46" i="6" s="1"/>
  <c r="E46" i="6" l="1"/>
  <c r="I24" i="6" s="1"/>
  <c r="K24" i="6" l="1"/>
  <c r="L24" i="6" s="1"/>
  <c r="F46" i="6"/>
  <c r="D47" i="6" s="1"/>
  <c r="E47" i="6" l="1"/>
  <c r="F47" i="6" s="1"/>
  <c r="D48" i="6" s="1"/>
  <c r="H12" i="5"/>
  <c r="E48" i="6" l="1"/>
  <c r="F48" i="6" s="1"/>
  <c r="D49" i="6" s="1"/>
  <c r="E49" i="6" l="1"/>
  <c r="F49" i="6" s="1"/>
  <c r="D50" i="6" s="1"/>
  <c r="E50" i="6" s="1"/>
  <c r="F50" i="6" l="1"/>
  <c r="D51" i="6" l="1"/>
  <c r="E51" i="6" s="1"/>
  <c r="F51" i="6" l="1"/>
  <c r="D52" i="6" l="1"/>
  <c r="E52" i="6" l="1"/>
  <c r="F52" i="6" s="1"/>
  <c r="D53" i="6" s="1"/>
  <c r="E53" i="6" l="1"/>
  <c r="F53" i="6" s="1"/>
  <c r="D54" i="6" s="1"/>
  <c r="E54" i="6" l="1"/>
  <c r="F54" i="6" s="1"/>
  <c r="D55" i="6" l="1"/>
  <c r="E55" i="6" s="1"/>
  <c r="F55" i="6" s="1"/>
  <c r="D56" i="6" s="1"/>
  <c r="E56" i="6" l="1"/>
  <c r="F56" i="6" s="1"/>
  <c r="D57" i="6" s="1"/>
  <c r="E57" i="6" l="1"/>
  <c r="F57" i="6" s="1"/>
  <c r="D58" i="6" s="1"/>
  <c r="E58" i="6" l="1"/>
  <c r="I25" i="6" s="1"/>
  <c r="K25" i="6" l="1"/>
  <c r="L25" i="6" s="1"/>
  <c r="F58" i="6"/>
  <c r="D59" i="6" s="1"/>
  <c r="E59" i="6" s="1"/>
  <c r="H13" i="5" l="1"/>
  <c r="F59" i="6"/>
  <c r="D60" i="6" l="1"/>
  <c r="E60" i="6" s="1"/>
  <c r="F60" i="6" l="1"/>
  <c r="D61" i="6" l="1"/>
  <c r="E61" i="6" s="1"/>
  <c r="F61" i="6" l="1"/>
  <c r="D62" i="6" l="1"/>
  <c r="E62" i="6" l="1"/>
  <c r="F62" i="6" s="1"/>
  <c r="D63" i="6" s="1"/>
  <c r="E63" i="6" l="1"/>
  <c r="F63" i="6" s="1"/>
  <c r="D64" i="6" s="1"/>
  <c r="E64" i="6" l="1"/>
  <c r="F64" i="6" s="1"/>
  <c r="D65" i="6" s="1"/>
  <c r="E65" i="6" l="1"/>
  <c r="F65" i="6" s="1"/>
  <c r="D66" i="6" s="1"/>
  <c r="E66" i="6" l="1"/>
  <c r="F66" i="6" s="1"/>
  <c r="D67" i="6" s="1"/>
  <c r="E67" i="6" l="1"/>
  <c r="F67" i="6" s="1"/>
  <c r="D68" i="6" s="1"/>
  <c r="E68" i="6" l="1"/>
  <c r="F68" i="6" s="1"/>
  <c r="D69" i="6" s="1"/>
  <c r="E69" i="6" l="1"/>
  <c r="F69" i="6" s="1"/>
  <c r="D70" i="6" s="1"/>
  <c r="E70" i="6" l="1"/>
  <c r="I26" i="6" s="1"/>
  <c r="K26" i="6" l="1"/>
  <c r="L26" i="6" s="1"/>
  <c r="F70" i="6"/>
  <c r="D71" i="6" s="1"/>
  <c r="E71" i="6" s="1"/>
  <c r="H14" i="5" l="1"/>
  <c r="F71" i="6"/>
  <c r="D72" i="6" l="1"/>
  <c r="E72" i="6" s="1"/>
  <c r="F72" i="6" l="1"/>
  <c r="D73" i="6" l="1"/>
  <c r="E73" i="6" s="1"/>
  <c r="F73" i="6" l="1"/>
  <c r="D74" i="6" l="1"/>
  <c r="E74" i="6" l="1"/>
  <c r="F74" i="6" s="1"/>
  <c r="D75" i="6" s="1"/>
  <c r="E75" i="6" l="1"/>
  <c r="F75" i="6" s="1"/>
  <c r="D76" i="6" s="1"/>
  <c r="E76" i="6" l="1"/>
  <c r="F76" i="6" s="1"/>
  <c r="D77" i="6" s="1"/>
  <c r="E77" i="6" l="1"/>
  <c r="F77" i="6" s="1"/>
  <c r="D78" i="6" s="1"/>
  <c r="E78" i="6" l="1"/>
  <c r="F78" i="6" s="1"/>
  <c r="D79" i="6" s="1"/>
  <c r="E79" i="6" l="1"/>
  <c r="F79" i="6" s="1"/>
  <c r="D80" i="6" s="1"/>
  <c r="E80" i="6" l="1"/>
  <c r="F80" i="6" s="1"/>
  <c r="D81" i="6" s="1"/>
  <c r="E81" i="6" l="1"/>
  <c r="F81" i="6" s="1"/>
  <c r="D82" i="6" s="1"/>
  <c r="E82" i="6" l="1"/>
  <c r="I27" i="6" s="1"/>
  <c r="F82" i="6" l="1"/>
  <c r="D83" i="6" s="1"/>
  <c r="E83" i="6" s="1"/>
  <c r="K27" i="6"/>
  <c r="L27" i="6" s="1"/>
  <c r="H15" i="5" l="1"/>
  <c r="F83" i="6"/>
  <c r="D84" i="6" l="1"/>
  <c r="E84" i="6" s="1"/>
  <c r="F84" i="6" l="1"/>
  <c r="D85" i="6" l="1"/>
  <c r="E85" i="6" s="1"/>
  <c r="F85" i="6" l="1"/>
  <c r="D86" i="6" l="1"/>
  <c r="E86" i="6" l="1"/>
  <c r="F86" i="6" s="1"/>
  <c r="D87" i="6" s="1"/>
  <c r="E87" i="6" l="1"/>
  <c r="F87" i="6" s="1"/>
  <c r="D88" i="6" s="1"/>
  <c r="E88" i="6" l="1"/>
  <c r="F88" i="6" s="1"/>
  <c r="D89" i="6" s="1"/>
  <c r="E89" i="6" l="1"/>
  <c r="F89" i="6" s="1"/>
  <c r="D90" i="6" s="1"/>
  <c r="E90" i="6" l="1"/>
  <c r="F90" i="6" s="1"/>
  <c r="D91" i="6" s="1"/>
  <c r="E91" i="6" l="1"/>
  <c r="F91" i="6" s="1"/>
  <c r="D92" i="6" s="1"/>
  <c r="E92" i="6" l="1"/>
  <c r="F92" i="6" s="1"/>
  <c r="D93" i="6" s="1"/>
  <c r="E93" i="6" l="1"/>
  <c r="F93" i="6" s="1"/>
  <c r="D94" i="6" s="1"/>
  <c r="E94" i="6" l="1"/>
  <c r="I28" i="6" s="1"/>
  <c r="F94" i="6" l="1"/>
  <c r="D95" i="6" s="1"/>
  <c r="E95" i="6" s="1"/>
  <c r="K28" i="6"/>
  <c r="L28" i="6" s="1"/>
  <c r="H16" i="5" l="1"/>
  <c r="F95" i="6"/>
  <c r="D96" i="6" l="1"/>
  <c r="E96" i="6" s="1"/>
  <c r="F96" i="6" l="1"/>
  <c r="D97" i="6" l="1"/>
  <c r="E97" i="6" s="1"/>
  <c r="F97" i="6" l="1"/>
  <c r="D98" i="6" l="1"/>
  <c r="E98" i="6" l="1"/>
  <c r="F98" i="6" s="1"/>
  <c r="D99" i="6" s="1"/>
  <c r="E99" i="6" l="1"/>
  <c r="F99" i="6" s="1"/>
  <c r="D100" i="6" s="1"/>
  <c r="E100" i="6" l="1"/>
  <c r="F100" i="6" s="1"/>
  <c r="D101" i="6" s="1"/>
  <c r="E101" i="6" l="1"/>
  <c r="F101" i="6" s="1"/>
  <c r="D102" i="6" s="1"/>
  <c r="E102" i="6" l="1"/>
  <c r="F102" i="6" s="1"/>
  <c r="D103" i="6" s="1"/>
  <c r="E103" i="6" l="1"/>
  <c r="F103" i="6" s="1"/>
  <c r="D104" i="6" s="1"/>
  <c r="E104" i="6" l="1"/>
  <c r="F104" i="6" s="1"/>
  <c r="D105" i="6" s="1"/>
  <c r="E105" i="6" l="1"/>
  <c r="F105" i="6" s="1"/>
  <c r="D106" i="6" s="1"/>
  <c r="E106" i="6" l="1"/>
  <c r="F106" i="6" s="1"/>
  <c r="I29" i="6" l="1"/>
  <c r="D107" i="6"/>
  <c r="E107" i="6" s="1"/>
  <c r="K29" i="6" l="1"/>
  <c r="L29" i="6" s="1"/>
  <c r="F107" i="6"/>
  <c r="H17" i="5" l="1"/>
  <c r="D108" i="6"/>
  <c r="E108" i="6" s="1"/>
  <c r="F108" i="6" l="1"/>
  <c r="D109" i="6" l="1"/>
  <c r="E109" i="6" s="1"/>
  <c r="F109" i="6" l="1"/>
  <c r="D110" i="6" l="1"/>
  <c r="E110" i="6" l="1"/>
  <c r="F110" i="6" s="1"/>
  <c r="D111" i="6" s="1"/>
  <c r="E111" i="6" l="1"/>
  <c r="F111" i="6" s="1"/>
  <c r="D112" i="6" s="1"/>
  <c r="E112" i="6" l="1"/>
  <c r="F112" i="6" s="1"/>
  <c r="D113" i="6" s="1"/>
  <c r="E113" i="6" l="1"/>
  <c r="F113" i="6" s="1"/>
  <c r="D114" i="6" s="1"/>
  <c r="E114" i="6" l="1"/>
  <c r="F114" i="6" s="1"/>
  <c r="D115" i="6" s="1"/>
  <c r="E115" i="6" l="1"/>
  <c r="F115" i="6" s="1"/>
  <c r="D116" i="6" s="1"/>
  <c r="E116" i="6" l="1"/>
  <c r="F116" i="6" s="1"/>
  <c r="D117" i="6" s="1"/>
  <c r="E117" i="6" l="1"/>
  <c r="F117" i="6" s="1"/>
  <c r="D118" i="6" s="1"/>
  <c r="E118" i="6" l="1"/>
  <c r="I30" i="6" s="1"/>
  <c r="F118" i="6" l="1"/>
  <c r="D119" i="6" s="1"/>
  <c r="E119" i="6" s="1"/>
  <c r="K30" i="6"/>
  <c r="L30" i="6" l="1"/>
  <c r="H18" i="5" s="1"/>
  <c r="F119" i="6"/>
  <c r="D120" i="6" l="1"/>
  <c r="E120" i="6" s="1"/>
  <c r="F120" i="6" l="1"/>
  <c r="D121" i="6" l="1"/>
  <c r="E121" i="6" s="1"/>
  <c r="F121" i="6" l="1"/>
  <c r="D122" i="6" l="1"/>
  <c r="E122" i="6" l="1"/>
  <c r="F122" i="6" s="1"/>
  <c r="D123" i="6" s="1"/>
  <c r="E123" i="6" l="1"/>
  <c r="F123" i="6" s="1"/>
  <c r="D124" i="6" s="1"/>
  <c r="E124" i="6" l="1"/>
  <c r="F124" i="6" s="1"/>
  <c r="D125" i="6" s="1"/>
  <c r="E125" i="6" l="1"/>
  <c r="F125" i="6" s="1"/>
  <c r="D126" i="6" s="1"/>
  <c r="E126" i="6" l="1"/>
  <c r="F126" i="6" s="1"/>
  <c r="D127" i="6" s="1"/>
  <c r="E127" i="6" l="1"/>
  <c r="F127" i="6" s="1"/>
  <c r="D128" i="6" s="1"/>
  <c r="E128" i="6" l="1"/>
  <c r="F128" i="6" s="1"/>
  <c r="D129" i="6" s="1"/>
  <c r="E129" i="6" l="1"/>
  <c r="F129" i="6" s="1"/>
  <c r="D130" i="6" s="1"/>
  <c r="E130" i="6" l="1"/>
  <c r="I31" i="6" s="1"/>
  <c r="F130" i="6" l="1"/>
  <c r="D131" i="6" s="1"/>
  <c r="E131" i="6" s="1"/>
  <c r="K31" i="6"/>
  <c r="L31" i="6" s="1"/>
  <c r="H19" i="5" l="1"/>
  <c r="F131" i="6"/>
  <c r="D132" i="6" s="1"/>
  <c r="E132" i="6" s="1"/>
  <c r="F132" i="6" l="1"/>
  <c r="D133" i="6" s="1"/>
  <c r="E133" i="6" s="1"/>
  <c r="F133" i="6" l="1"/>
  <c r="D134" i="6" s="1"/>
  <c r="E134" i="6" s="1"/>
  <c r="F134" i="6" l="1"/>
  <c r="D135" i="6" s="1"/>
  <c r="E135" i="6" s="1"/>
  <c r="F135" i="6" l="1"/>
  <c r="D136" i="6" s="1"/>
  <c r="E136" i="6" s="1"/>
  <c r="F136" i="6" l="1"/>
  <c r="D137" i="6" s="1"/>
  <c r="E137" i="6" s="1"/>
  <c r="F137" i="6" l="1"/>
  <c r="D138" i="6" s="1"/>
  <c r="E138" i="6" s="1"/>
  <c r="F138" i="6" l="1"/>
  <c r="D139" i="6" s="1"/>
  <c r="E139" i="6" s="1"/>
  <c r="F139" i="6" l="1"/>
  <c r="D140" i="6" s="1"/>
  <c r="E140" i="6" s="1"/>
  <c r="F140" i="6" l="1"/>
  <c r="D141" i="6" s="1"/>
  <c r="E141" i="6" s="1"/>
  <c r="F141" i="6" l="1"/>
  <c r="D142" i="6" s="1"/>
  <c r="E142" i="6" s="1"/>
  <c r="I32" i="6" s="1"/>
  <c r="F142" i="6" l="1"/>
  <c r="K32" i="6"/>
  <c r="L32" i="6" s="1"/>
  <c r="D143" i="6" l="1"/>
  <c r="H20" i="5"/>
  <c r="E143" i="6" l="1"/>
  <c r="F143" i="6" l="1"/>
  <c r="D144" i="6" s="1"/>
  <c r="E144" i="6" s="1"/>
  <c r="F144" i="6" s="1"/>
  <c r="D145" i="6" l="1"/>
  <c r="E145" i="6" s="1"/>
  <c r="F145" i="6" s="1"/>
  <c r="D146" i="6" l="1"/>
  <c r="E146" i="6" s="1"/>
  <c r="F146" i="6" s="1"/>
  <c r="D147" i="6" l="1"/>
  <c r="E147" i="6" s="1"/>
  <c r="F147" i="6" s="1"/>
  <c r="D148" i="6" s="1"/>
  <c r="E148" i="6" s="1"/>
  <c r="F148" i="6" l="1"/>
  <c r="D149" i="6" s="1"/>
  <c r="E149" i="6" s="1"/>
  <c r="F149" i="6" s="1"/>
  <c r="D150" i="6" s="1"/>
  <c r="E150" i="6" s="1"/>
  <c r="F150" i="6" l="1"/>
  <c r="D151" i="6" s="1"/>
  <c r="E151" i="6" s="1"/>
  <c r="F151" i="6" l="1"/>
  <c r="D152" i="6" s="1"/>
  <c r="E152" i="6" s="1"/>
  <c r="F152" i="6" l="1"/>
  <c r="D153" i="6" s="1"/>
  <c r="E153" i="6" s="1"/>
  <c r="F153" i="6" l="1"/>
  <c r="D154" i="6" s="1"/>
  <c r="E154" i="6" s="1"/>
  <c r="I33" i="6" s="1"/>
  <c r="F154" i="6" l="1"/>
  <c r="D155" i="6" s="1"/>
  <c r="E155" i="6" s="1"/>
  <c r="K33" i="6" l="1"/>
  <c r="L33" i="6" s="1"/>
  <c r="F155" i="6"/>
  <c r="D156" i="6" s="1"/>
  <c r="E156" i="6" s="1"/>
  <c r="H21" i="5" l="1"/>
  <c r="F156" i="6" l="1"/>
  <c r="D157" i="6" s="1"/>
  <c r="E157" i="6" s="1"/>
  <c r="F157" i="6" l="1"/>
  <c r="D158" i="6" s="1"/>
  <c r="E158" i="6" s="1"/>
  <c r="F158" i="6" l="1"/>
  <c r="D159" i="6" s="1"/>
  <c r="E159" i="6" s="1"/>
  <c r="F159" i="6" l="1"/>
  <c r="D160" i="6" s="1"/>
  <c r="E160" i="6" s="1"/>
  <c r="F160" i="6" l="1"/>
  <c r="D161" i="6" s="1"/>
  <c r="E161" i="6" s="1"/>
  <c r="F161" i="6" l="1"/>
  <c r="D162" i="6" s="1"/>
  <c r="E162" i="6" s="1"/>
  <c r="F162" i="6" l="1"/>
  <c r="D163" i="6" s="1"/>
  <c r="E163" i="6" s="1"/>
  <c r="F163" i="6" l="1"/>
  <c r="D164" i="6" s="1"/>
  <c r="E164" i="6" s="1"/>
  <c r="F164" i="6" l="1"/>
  <c r="D165" i="6" s="1"/>
  <c r="E165" i="6" s="1"/>
  <c r="F165" i="6" l="1"/>
  <c r="D166" i="6" s="1"/>
  <c r="E166" i="6" s="1"/>
  <c r="I34" i="6" l="1"/>
  <c r="K34" i="6" l="1"/>
  <c r="L34" i="6" s="1"/>
  <c r="F166" i="6"/>
  <c r="D167" i="6" l="1"/>
  <c r="H22" i="5"/>
  <c r="E167" i="6" l="1"/>
  <c r="F167" i="6" s="1"/>
  <c r="D168" i="6" l="1"/>
  <c r="E168" i="6" s="1"/>
  <c r="F168" i="6" s="1"/>
  <c r="D169" i="6" l="1"/>
  <c r="E169" i="6" s="1"/>
  <c r="F169" i="6" s="1"/>
  <c r="D170" i="6" l="1"/>
  <c r="E170" i="6" s="1"/>
  <c r="F170" i="6" s="1"/>
  <c r="D171" i="6" l="1"/>
  <c r="E171" i="6" s="1"/>
  <c r="F171" i="6" s="1"/>
  <c r="D172" i="6" s="1"/>
  <c r="E172" i="6" s="1"/>
  <c r="F172" i="6" l="1"/>
  <c r="D173" i="6" s="1"/>
  <c r="E173" i="6" s="1"/>
  <c r="F173" i="6" s="1"/>
  <c r="D174" i="6" s="1"/>
  <c r="E174" i="6" s="1"/>
  <c r="F174" i="6" l="1"/>
  <c r="D175" i="6" s="1"/>
  <c r="E175" i="6" s="1"/>
  <c r="F175" i="6" l="1"/>
  <c r="D176" i="6" s="1"/>
  <c r="E176" i="6" s="1"/>
  <c r="F176" i="6" l="1"/>
  <c r="D177" i="6" s="1"/>
  <c r="E177" i="6" s="1"/>
  <c r="F177" i="6" l="1"/>
  <c r="D178" i="6" s="1"/>
  <c r="E178" i="6" s="1"/>
  <c r="F178" i="6" l="1"/>
  <c r="D179" i="6" s="1"/>
  <c r="E179" i="6" s="1"/>
  <c r="I35" i="6" l="1"/>
  <c r="K35" i="6" l="1"/>
  <c r="L35" i="6" s="1"/>
  <c r="F179" i="6"/>
  <c r="D180" i="6" s="1"/>
  <c r="E180" i="6" s="1"/>
  <c r="H23" i="5" l="1"/>
  <c r="F180" i="6" l="1"/>
  <c r="D181" i="6" s="1"/>
  <c r="E181" i="6" s="1"/>
  <c r="F181" i="6" l="1"/>
  <c r="D182" i="6" s="1"/>
  <c r="E182" i="6" s="1"/>
  <c r="F182" i="6" l="1"/>
  <c r="D183" i="6" s="1"/>
  <c r="E183" i="6" s="1"/>
  <c r="F183" i="6" l="1"/>
  <c r="D184" i="6" s="1"/>
  <c r="E184" i="6" s="1"/>
  <c r="F184" i="6" l="1"/>
  <c r="D185" i="6" s="1"/>
  <c r="E185" i="6" s="1"/>
  <c r="F185" i="6" l="1"/>
  <c r="D186" i="6" s="1"/>
  <c r="E186" i="6" s="1"/>
  <c r="F186" i="6" l="1"/>
  <c r="D187" i="6" s="1"/>
  <c r="E187" i="6" s="1"/>
  <c r="F187" i="6" l="1"/>
  <c r="D188" i="6" s="1"/>
  <c r="E188" i="6" s="1"/>
  <c r="F188" i="6" l="1"/>
  <c r="D189" i="6" s="1"/>
  <c r="E189" i="6" s="1"/>
  <c r="F189" i="6" l="1"/>
  <c r="D190" i="6" s="1"/>
  <c r="E190" i="6" s="1"/>
  <c r="F190" i="6" l="1"/>
  <c r="D191" i="6" l="1"/>
  <c r="I36" i="6"/>
  <c r="E191" i="6" l="1"/>
  <c r="F191" i="6" s="1"/>
  <c r="D192" i="6" s="1"/>
  <c r="K36" i="6"/>
  <c r="L36" i="6" s="1"/>
  <c r="E192" i="6" l="1"/>
  <c r="F192" i="6" s="1"/>
  <c r="D193" i="6" s="1"/>
  <c r="E193" i="6" s="1"/>
  <c r="H24" i="5"/>
  <c r="F193" i="6" l="1"/>
  <c r="D194" i="6" s="1"/>
  <c r="E194" i="6" s="1"/>
  <c r="F194" i="6" l="1"/>
  <c r="D195" i="6" s="1"/>
  <c r="E195" i="6" s="1"/>
  <c r="F195" i="6" l="1"/>
  <c r="D196" i="6" s="1"/>
  <c r="E196" i="6" s="1"/>
  <c r="F196" i="6" l="1"/>
  <c r="D197" i="6" s="1"/>
  <c r="E197" i="6" s="1"/>
  <c r="F197" i="6" l="1"/>
  <c r="D198" i="6" s="1"/>
  <c r="E198" i="6" s="1"/>
  <c r="F198" i="6" l="1"/>
  <c r="D199" i="6" s="1"/>
  <c r="E199" i="6" s="1"/>
  <c r="F199" i="6" l="1"/>
  <c r="D200" i="6" s="1"/>
  <c r="E200" i="6" s="1"/>
  <c r="F200" i="6" l="1"/>
  <c r="D201" i="6" s="1"/>
  <c r="E201" i="6" s="1"/>
  <c r="F201" i="6" l="1"/>
  <c r="D202" i="6" s="1"/>
  <c r="E202" i="6" s="1"/>
  <c r="F202" i="6" l="1"/>
  <c r="D203" i="6" s="1"/>
  <c r="E203" i="6" s="1"/>
  <c r="I37" i="6" l="1"/>
  <c r="F203" i="6" l="1"/>
  <c r="D204" i="6" s="1"/>
  <c r="E204" i="6" s="1"/>
  <c r="K37" i="6"/>
  <c r="L37" i="6" s="1"/>
  <c r="F204" i="6" l="1"/>
  <c r="D205" i="6" s="1"/>
  <c r="E205" i="6" s="1"/>
  <c r="H25" i="5"/>
  <c r="F205" i="6" l="1"/>
  <c r="D206" i="6" s="1"/>
  <c r="E206" i="6" s="1"/>
  <c r="F206" i="6" l="1"/>
  <c r="D207" i="6" s="1"/>
  <c r="E207" i="6" s="1"/>
  <c r="F207" i="6" l="1"/>
  <c r="D208" i="6" s="1"/>
  <c r="E208" i="6" s="1"/>
  <c r="F208" i="6" l="1"/>
  <c r="D209" i="6" s="1"/>
  <c r="E209" i="6" s="1"/>
  <c r="F209" i="6" l="1"/>
  <c r="D210" i="6" s="1"/>
  <c r="E210" i="6" s="1"/>
  <c r="F210" i="6" l="1"/>
  <c r="D211" i="6" s="1"/>
  <c r="E211" i="6" s="1"/>
  <c r="F211" i="6" l="1"/>
  <c r="D212" i="6" s="1"/>
  <c r="E212" i="6" s="1"/>
  <c r="F212" i="6" l="1"/>
  <c r="D213" i="6" s="1"/>
  <c r="E213" i="6" s="1"/>
  <c r="F213" i="6" l="1"/>
  <c r="D214" i="6" s="1"/>
  <c r="E214" i="6" s="1"/>
  <c r="I38" i="6" l="1"/>
  <c r="F214" i="6" l="1"/>
  <c r="K38" i="6"/>
  <c r="L38" i="6" s="1"/>
  <c r="D215" i="6" l="1"/>
  <c r="H26" i="5"/>
  <c r="E215" i="6" l="1"/>
  <c r="F215" i="6" s="1"/>
  <c r="D216" i="6" l="1"/>
  <c r="E216" i="6" s="1"/>
  <c r="F216" i="6" s="1"/>
  <c r="D217" i="6" l="1"/>
  <c r="E217" i="6" s="1"/>
  <c r="F217" i="6" s="1"/>
  <c r="D218" i="6" l="1"/>
  <c r="E218" i="6" s="1"/>
  <c r="F218" i="6" s="1"/>
  <c r="D219" i="6" l="1"/>
  <c r="E219" i="6" s="1"/>
  <c r="F219" i="6" s="1"/>
  <c r="D220" i="6" l="1"/>
  <c r="E220" i="6" s="1"/>
  <c r="F220" i="6" s="1"/>
  <c r="D221" i="6" l="1"/>
  <c r="E221" i="6" s="1"/>
  <c r="F221" i="6" s="1"/>
  <c r="D222" i="6" l="1"/>
  <c r="E222" i="6" s="1"/>
  <c r="F222" i="6" s="1"/>
  <c r="D223" i="6" l="1"/>
  <c r="E223" i="6" s="1"/>
  <c r="F223" i="6" s="1"/>
  <c r="D224" i="6" l="1"/>
  <c r="E224" i="6" s="1"/>
  <c r="F224" i="6" s="1"/>
  <c r="D225" i="6" l="1"/>
  <c r="E225" i="6" s="1"/>
  <c r="F225" i="6" s="1"/>
  <c r="D226" i="6" s="1"/>
  <c r="E226" i="6" s="1"/>
  <c r="I39" i="6" s="1"/>
  <c r="F226" i="6" l="1"/>
  <c r="D227" i="6" s="1"/>
  <c r="E227" i="6" s="1"/>
  <c r="K39" i="6"/>
  <c r="L39" i="6" s="1"/>
  <c r="F227" i="6" l="1"/>
  <c r="D228" i="6" s="1"/>
  <c r="E228" i="6" s="1"/>
  <c r="H27" i="5"/>
  <c r="F228" i="6" l="1"/>
  <c r="D229" i="6" s="1"/>
  <c r="E229" i="6" s="1"/>
  <c r="F229" i="6" l="1"/>
  <c r="D230" i="6" s="1"/>
  <c r="E230" i="6" s="1"/>
  <c r="F230" i="6" l="1"/>
  <c r="D231" i="6" s="1"/>
  <c r="E231" i="6" s="1"/>
  <c r="F231" i="6" l="1"/>
  <c r="D232" i="6" s="1"/>
  <c r="E232" i="6" s="1"/>
  <c r="F232" i="6" l="1"/>
  <c r="D233" i="6" s="1"/>
  <c r="E233" i="6" s="1"/>
  <c r="F233" i="6" l="1"/>
  <c r="D234" i="6" s="1"/>
  <c r="E234" i="6" s="1"/>
  <c r="F234" i="6" l="1"/>
  <c r="D235" i="6" s="1"/>
  <c r="E235" i="6" s="1"/>
  <c r="F235" i="6" l="1"/>
  <c r="D236" i="6" s="1"/>
  <c r="E236" i="6" s="1"/>
  <c r="F236" i="6" l="1"/>
  <c r="D237" i="6" s="1"/>
  <c r="E237" i="6" s="1"/>
  <c r="F237" i="6" l="1"/>
  <c r="D238" i="6" s="1"/>
  <c r="E238" i="6" s="1"/>
  <c r="I40" i="6" l="1"/>
  <c r="F238" i="6" l="1"/>
  <c r="K40" i="6"/>
  <c r="L40" i="6" s="1"/>
  <c r="D239" i="6" l="1"/>
  <c r="H28" i="5"/>
  <c r="E239" i="6" l="1"/>
  <c r="F239" i="6" s="1"/>
  <c r="D240" i="6" l="1"/>
  <c r="E240" i="6" s="1"/>
  <c r="F240" i="6" s="1"/>
  <c r="D241" i="6" s="1"/>
  <c r="E241" i="6" s="1"/>
  <c r="F241" i="6" l="1"/>
  <c r="D242" i="6" s="1"/>
  <c r="E242" i="6" s="1"/>
  <c r="F242" i="6" l="1"/>
  <c r="D243" i="6" s="1"/>
  <c r="E243" i="6" s="1"/>
  <c r="F243" i="6" s="1"/>
  <c r="D244" i="6" s="1"/>
  <c r="E244" i="6" s="1"/>
  <c r="F244" i="6" l="1"/>
  <c r="D245" i="6" s="1"/>
  <c r="E245" i="6" s="1"/>
  <c r="F245" i="6" l="1"/>
  <c r="D246" i="6" s="1"/>
  <c r="E246" i="6" s="1"/>
  <c r="F246" i="6" l="1"/>
  <c r="D247" i="6" s="1"/>
  <c r="E247" i="6" s="1"/>
  <c r="F247" i="6" l="1"/>
  <c r="D248" i="6" s="1"/>
  <c r="E248" i="6" s="1"/>
  <c r="F248" i="6" l="1"/>
  <c r="D249" i="6" s="1"/>
  <c r="E249" i="6" s="1"/>
  <c r="F249" i="6" l="1"/>
  <c r="D250" i="6" s="1"/>
  <c r="E250" i="6" s="1"/>
  <c r="I41" i="6" l="1"/>
  <c r="K41" i="6" l="1"/>
  <c r="L41" i="6" s="1"/>
  <c r="F250" i="6"/>
  <c r="D251" i="6" l="1"/>
  <c r="H29" i="5"/>
  <c r="E251" i="6" l="1"/>
  <c r="F251" i="6" s="1"/>
  <c r="D252" i="6" l="1"/>
  <c r="E252" i="6" s="1"/>
  <c r="F252" i="6" s="1"/>
  <c r="D253" i="6" l="1"/>
  <c r="E253" i="6" s="1"/>
  <c r="F253" i="6" s="1"/>
  <c r="D254" i="6" l="1"/>
  <c r="E254" i="6" s="1"/>
  <c r="F254" i="6" s="1"/>
  <c r="D255" i="6" l="1"/>
  <c r="E255" i="6" s="1"/>
  <c r="F255" i="6" s="1"/>
  <c r="D256" i="6" l="1"/>
  <c r="E256" i="6" s="1"/>
  <c r="F256" i="6" s="1"/>
  <c r="D257" i="6" s="1"/>
  <c r="E257" i="6" s="1"/>
  <c r="F257" i="6" l="1"/>
  <c r="D258" i="6" s="1"/>
  <c r="E258" i="6" s="1"/>
  <c r="F258" i="6" s="1"/>
  <c r="D259" i="6" s="1"/>
  <c r="E259" i="6" s="1"/>
  <c r="F259" i="6" l="1"/>
  <c r="D260" i="6" s="1"/>
  <c r="E260" i="6" s="1"/>
  <c r="F260" i="6" l="1"/>
  <c r="D261" i="6" s="1"/>
  <c r="E261" i="6" s="1"/>
  <c r="F261" i="6" l="1"/>
  <c r="D262" i="6" s="1"/>
  <c r="E262" i="6" s="1"/>
  <c r="I42" i="6" l="1"/>
  <c r="F262" i="6" l="1"/>
  <c r="K42" i="6"/>
  <c r="L42" i="6" s="1"/>
  <c r="D263" i="6" l="1"/>
  <c r="H30" i="5"/>
  <c r="E263" i="6" l="1"/>
  <c r="F263" i="6" s="1"/>
  <c r="D264" i="6" l="1"/>
  <c r="E264" i="6" s="1"/>
  <c r="F264" i="6" s="1"/>
  <c r="D265" i="6" s="1"/>
  <c r="E265" i="6" s="1"/>
  <c r="F265" i="6" s="1"/>
  <c r="D266" i="6" s="1"/>
  <c r="E266" i="6" s="1"/>
  <c r="F266" i="6" l="1"/>
  <c r="D267" i="6" s="1"/>
  <c r="E267" i="6" s="1"/>
  <c r="F267" i="6" l="1"/>
  <c r="D268" i="6" s="1"/>
  <c r="E268" i="6" s="1"/>
  <c r="F268" i="6" l="1"/>
  <c r="D269" i="6" s="1"/>
  <c r="E269" i="6" s="1"/>
  <c r="F269" i="6" l="1"/>
  <c r="D270" i="6" s="1"/>
  <c r="E270" i="6" s="1"/>
  <c r="I11" i="5"/>
  <c r="F12" i="5" s="1"/>
  <c r="I12" i="5" s="1"/>
  <c r="F270" i="6" l="1"/>
  <c r="D271" i="6" s="1"/>
  <c r="E271" i="6" s="1"/>
  <c r="G11" i="5"/>
  <c r="G12" i="5"/>
  <c r="F13" i="5"/>
  <c r="I13" i="5" s="1"/>
  <c r="F271" i="6" l="1"/>
  <c r="D272" i="6" s="1"/>
  <c r="E272" i="6" s="1"/>
  <c r="G13" i="5"/>
  <c r="F14" i="5"/>
  <c r="I14" i="5" s="1"/>
  <c r="F272" i="6" l="1"/>
  <c r="D273" i="6" s="1"/>
  <c r="E273" i="6" s="1"/>
  <c r="F15" i="5"/>
  <c r="I15" i="5" s="1"/>
  <c r="G14" i="5"/>
  <c r="F273" i="6" l="1"/>
  <c r="D274" i="6" s="1"/>
  <c r="E274" i="6" s="1"/>
  <c r="F16" i="5"/>
  <c r="I16" i="5" s="1"/>
  <c r="G15" i="5"/>
  <c r="I43" i="6" l="1"/>
  <c r="F17" i="5"/>
  <c r="I17" i="5" s="1"/>
  <c r="G16" i="5"/>
  <c r="F274" i="6" l="1"/>
  <c r="K43" i="6"/>
  <c r="L43" i="6" s="1"/>
  <c r="G17" i="5"/>
  <c r="F18" i="5"/>
  <c r="I18" i="5" s="1"/>
  <c r="D275" i="6" l="1"/>
  <c r="H31" i="5"/>
  <c r="F19" i="5"/>
  <c r="I19" i="5" s="1"/>
  <c r="G19" i="5" s="1"/>
  <c r="G18" i="5"/>
  <c r="E275" i="6" l="1"/>
  <c r="F275" i="6" s="1"/>
  <c r="D276" i="6" s="1"/>
  <c r="E276" i="6" s="1"/>
  <c r="F20" i="5"/>
  <c r="I20" i="5" s="1"/>
  <c r="G20" i="5" s="1"/>
  <c r="F276" i="6" l="1"/>
  <c r="D277" i="6" s="1"/>
  <c r="E277" i="6" s="1"/>
  <c r="F21" i="5"/>
  <c r="I21" i="5" s="1"/>
  <c r="G21" i="5" s="1"/>
  <c r="F22" i="5" l="1"/>
  <c r="I22" i="5" s="1"/>
  <c r="G22" i="5" s="1"/>
  <c r="F277" i="6" l="1"/>
  <c r="D278" i="6" s="1"/>
  <c r="E278" i="6" s="1"/>
  <c r="F23" i="5"/>
  <c r="I23" i="5" s="1"/>
  <c r="G23" i="5" s="1"/>
  <c r="F24" i="5" l="1"/>
  <c r="I24" i="5" s="1"/>
  <c r="G24" i="5" s="1"/>
  <c r="F278" i="6" l="1"/>
  <c r="D279" i="6" s="1"/>
  <c r="E279" i="6" s="1"/>
  <c r="F25" i="5"/>
  <c r="I25" i="5" s="1"/>
  <c r="G25" i="5" s="1"/>
  <c r="F26" i="5" l="1"/>
  <c r="I26" i="5" s="1"/>
  <c r="G26" i="5" s="1"/>
  <c r="F279" i="6" l="1"/>
  <c r="F27" i="5"/>
  <c r="I27" i="5" s="1"/>
  <c r="G27" i="5" s="1"/>
  <c r="D280" i="6" l="1"/>
  <c r="F28" i="5"/>
  <c r="I28" i="5" s="1"/>
  <c r="G28" i="5" s="1"/>
  <c r="E280" i="6" l="1"/>
  <c r="F280" i="6" s="1"/>
  <c r="D281" i="6" s="1"/>
  <c r="F29" i="5"/>
  <c r="I29" i="5" s="1"/>
  <c r="G29" i="5" s="1"/>
  <c r="E281" i="6" l="1"/>
  <c r="F281" i="6" s="1"/>
  <c r="F30" i="5"/>
  <c r="I30" i="5" s="1"/>
  <c r="G30" i="5" s="1"/>
  <c r="D282" i="6" l="1"/>
  <c r="E282" i="6" s="1"/>
  <c r="F282" i="6" s="1"/>
  <c r="F31" i="5"/>
  <c r="I31" i="5" s="1"/>
  <c r="G31" i="5" s="1"/>
  <c r="D283" i="6" l="1"/>
  <c r="E283" i="6" s="1"/>
  <c r="F283" i="6" s="1"/>
  <c r="F32" i="5"/>
  <c r="D284" i="6" l="1"/>
  <c r="E284" i="6" s="1"/>
  <c r="F284" i="6" s="1"/>
  <c r="D285" i="6" l="1"/>
  <c r="E285" i="6" s="1"/>
  <c r="F285" i="6" s="1"/>
  <c r="D286" i="6" l="1"/>
  <c r="E286" i="6" s="1"/>
  <c r="F286" i="6" s="1"/>
  <c r="D287" i="6" s="1"/>
  <c r="E287" i="6" l="1"/>
  <c r="F287" i="6" s="1"/>
  <c r="D288" i="6" s="1"/>
  <c r="E288" i="6" s="1"/>
  <c r="I44" i="6"/>
  <c r="K44" i="6" l="1"/>
  <c r="L44" i="6"/>
  <c r="F288" i="6"/>
  <c r="D289" i="6" s="1"/>
  <c r="E289" i="6" s="1"/>
  <c r="H32" i="5" l="1"/>
  <c r="I32" i="5" s="1"/>
  <c r="F289" i="6"/>
  <c r="D290" i="6" s="1"/>
  <c r="E290" i="6" s="1"/>
  <c r="G32" i="5" l="1"/>
  <c r="F33" i="5"/>
  <c r="F290" i="6"/>
  <c r="D291" i="6" s="1"/>
  <c r="E291" i="6" s="1"/>
  <c r="F291" i="6" l="1"/>
  <c r="D292" i="6" s="1"/>
  <c r="E292" i="6" s="1"/>
  <c r="F292" i="6" l="1"/>
  <c r="D293" i="6" s="1"/>
  <c r="E293" i="6" s="1"/>
  <c r="F293" i="6" l="1"/>
  <c r="D294" i="6" s="1"/>
  <c r="E294" i="6" s="1"/>
  <c r="F294" i="6" l="1"/>
  <c r="D295" i="6" s="1"/>
  <c r="E295" i="6" s="1"/>
  <c r="F295" i="6" l="1"/>
  <c r="D296" i="6" s="1"/>
  <c r="E296" i="6" s="1"/>
  <c r="F296" i="6" l="1"/>
  <c r="D297" i="6" s="1"/>
  <c r="E297" i="6" s="1"/>
  <c r="F297" i="6" l="1"/>
  <c r="D298" i="6" l="1"/>
  <c r="E298" i="6" s="1"/>
  <c r="I45" i="6" l="1"/>
  <c r="K45" i="6" s="1"/>
  <c r="F298" i="6"/>
  <c r="D299" i="6" s="1"/>
  <c r="E299" i="6" s="1"/>
  <c r="L45" i="6" l="1"/>
  <c r="H33" i="5" s="1"/>
  <c r="I33" i="5" s="1"/>
  <c r="G33" i="5" s="1"/>
  <c r="F299" i="6"/>
  <c r="D300" i="6" s="1"/>
  <c r="E300" i="6" s="1"/>
  <c r="F34" i="5" l="1"/>
  <c r="F300" i="6" l="1"/>
  <c r="D301" i="6" l="1"/>
  <c r="E301" i="6" l="1"/>
  <c r="F301" i="6" s="1"/>
  <c r="D302" i="6" s="1"/>
  <c r="E302" i="6" l="1"/>
  <c r="F302" i="6" s="1"/>
  <c r="D303" i="6" s="1"/>
  <c r="E303" i="6" l="1"/>
  <c r="F303" i="6" s="1"/>
  <c r="D304" i="6" s="1"/>
  <c r="E304" i="6" l="1"/>
  <c r="F304" i="6" s="1"/>
  <c r="D305" i="6" s="1"/>
  <c r="E305" i="6" l="1"/>
  <c r="F305" i="6" s="1"/>
  <c r="D306" i="6" l="1"/>
  <c r="E306" i="6" s="1"/>
  <c r="F306" i="6" s="1"/>
  <c r="D307" i="6" l="1"/>
  <c r="E307" i="6" s="1"/>
  <c r="F307" i="6" s="1"/>
  <c r="D308" i="6" l="1"/>
  <c r="E308" i="6" s="1"/>
  <c r="F308" i="6" s="1"/>
  <c r="D309" i="6" l="1"/>
  <c r="E309" i="6" s="1"/>
  <c r="F309" i="6" s="1"/>
  <c r="D310" i="6" l="1"/>
  <c r="E310" i="6" s="1"/>
  <c r="I46" i="6" s="1"/>
  <c r="K46" i="6" l="1"/>
  <c r="L46" i="6" s="1"/>
  <c r="F310" i="6"/>
  <c r="D311" i="6" s="1"/>
  <c r="E311" i="6" s="1"/>
  <c r="F311" i="6" s="1"/>
  <c r="D312" i="6" s="1"/>
  <c r="E312" i="6" s="1"/>
  <c r="H34" i="5" l="1"/>
  <c r="I34" i="5" s="1"/>
  <c r="F312" i="6"/>
  <c r="D313" i="6" s="1"/>
  <c r="E313" i="6" s="1"/>
  <c r="G34" i="5" l="1"/>
  <c r="F35" i="5"/>
  <c r="F313" i="6"/>
  <c r="D314" i="6" s="1"/>
  <c r="E314" i="6" s="1"/>
  <c r="F314" i="6" s="1"/>
  <c r="D315" i="6" s="1"/>
  <c r="E315" i="6" s="1"/>
  <c r="F315" i="6" l="1"/>
  <c r="D316" i="6" s="1"/>
  <c r="E316" i="6" s="1"/>
  <c r="F316" i="6" l="1"/>
  <c r="D317" i="6" s="1"/>
  <c r="E317" i="6" s="1"/>
  <c r="F317" i="6" l="1"/>
  <c r="D318" i="6" l="1"/>
  <c r="E318" i="6" l="1"/>
  <c r="F318" i="6" s="1"/>
  <c r="D319" i="6" l="1"/>
  <c r="E319" i="6" s="1"/>
  <c r="F319" i="6" s="1"/>
  <c r="D320" i="6" l="1"/>
  <c r="E320" i="6" s="1"/>
  <c r="F320" i="6" s="1"/>
  <c r="D321" i="6" l="1"/>
  <c r="E321" i="6" s="1"/>
  <c r="F321" i="6" s="1"/>
  <c r="D322" i="6" s="1"/>
  <c r="E322" i="6" s="1"/>
  <c r="I47" i="6" s="1"/>
  <c r="K47" i="6" l="1"/>
  <c r="F322" i="6"/>
  <c r="L47" i="6" l="1"/>
  <c r="H35" i="5" s="1"/>
  <c r="I35" i="5" s="1"/>
  <c r="D323" i="6"/>
  <c r="G35" i="5" l="1"/>
  <c r="F36" i="5"/>
  <c r="E323" i="6"/>
  <c r="F323" i="6" s="1"/>
  <c r="D324" i="6" l="1"/>
  <c r="E324" i="6" s="1"/>
  <c r="F324" i="6" s="1"/>
  <c r="D325" i="6" l="1"/>
  <c r="E325" i="6" s="1"/>
  <c r="F325" i="6" s="1"/>
  <c r="D326" i="6" s="1"/>
  <c r="E326" i="6" s="1"/>
  <c r="F326" i="6" s="1"/>
  <c r="D327" i="6" l="1"/>
  <c r="E327" i="6" l="1"/>
  <c r="F327" i="6" s="1"/>
  <c r="D328" i="6" l="1"/>
  <c r="E328" i="6" s="1"/>
  <c r="F328" i="6" s="1"/>
  <c r="D329" i="6" l="1"/>
  <c r="E329" i="6" s="1"/>
  <c r="F329" i="6" s="1"/>
  <c r="D330" i="6" l="1"/>
  <c r="E330" i="6" s="1"/>
  <c r="F330" i="6" s="1"/>
  <c r="D331" i="6" s="1"/>
  <c r="E331" i="6" s="1"/>
  <c r="F331" i="6" l="1"/>
  <c r="D332" i="6" s="1"/>
  <c r="E332" i="6" s="1"/>
  <c r="F332" i="6" s="1"/>
  <c r="D333" i="6" s="1"/>
  <c r="E333" i="6" s="1"/>
  <c r="F333" i="6" l="1"/>
  <c r="D334" i="6" s="1"/>
  <c r="E334" i="6" s="1"/>
  <c r="I48" i="6" l="1"/>
  <c r="K48" i="6" l="1"/>
  <c r="F334" i="6"/>
  <c r="D335" i="6" s="1"/>
  <c r="E335" i="6" s="1"/>
  <c r="L48" i="6" l="1"/>
  <c r="H36" i="5" s="1"/>
  <c r="I36" i="5" s="1"/>
  <c r="G36" i="5" l="1"/>
  <c r="F37" i="5"/>
  <c r="F335" i="6"/>
  <c r="D336" i="6" s="1"/>
  <c r="E336" i="6" s="1"/>
  <c r="F336" i="6" l="1"/>
  <c r="D337" i="6" s="1"/>
  <c r="E337" i="6" s="1"/>
  <c r="F337" i="6" l="1"/>
  <c r="D338" i="6" s="1"/>
  <c r="E338" i="6" s="1"/>
  <c r="F338" i="6" l="1"/>
  <c r="D339" i="6" s="1"/>
  <c r="E339" i="6" s="1"/>
  <c r="F339" i="6" l="1"/>
  <c r="D340" i="6" l="1"/>
  <c r="E340" i="6" l="1"/>
  <c r="F340" i="6" s="1"/>
  <c r="D341" i="6" l="1"/>
  <c r="E341" i="6" s="1"/>
  <c r="F341" i="6" s="1"/>
  <c r="D342" i="6" l="1"/>
  <c r="E342" i="6" s="1"/>
  <c r="F342" i="6" s="1"/>
  <c r="D343" i="6" s="1"/>
  <c r="E343" i="6" s="1"/>
  <c r="F343" i="6" s="1"/>
  <c r="D344" i="6" s="1"/>
  <c r="E344" i="6" s="1"/>
  <c r="F344" i="6" l="1"/>
  <c r="D345" i="6" s="1"/>
  <c r="E345" i="6" s="1"/>
  <c r="F345" i="6" l="1"/>
  <c r="D346" i="6" s="1"/>
  <c r="E346" i="6" s="1"/>
  <c r="F346" i="6" l="1"/>
  <c r="I49" i="6"/>
  <c r="D347" i="6" l="1"/>
  <c r="K49" i="6"/>
  <c r="L49" i="6" l="1"/>
  <c r="H37" i="5" s="1"/>
  <c r="I37" i="5" s="1"/>
  <c r="E347" i="6"/>
  <c r="F347" i="6" s="1"/>
  <c r="G37" i="5" l="1"/>
  <c r="F38" i="5"/>
  <c r="D348" i="6"/>
  <c r="E348" i="6" s="1"/>
  <c r="F348" i="6" s="1"/>
  <c r="D349" i="6" l="1"/>
  <c r="E349" i="6" s="1"/>
  <c r="F349" i="6" s="1"/>
  <c r="D350" i="6" s="1"/>
  <c r="E350" i="6" s="1"/>
  <c r="F350" i="6" s="1"/>
  <c r="D351" i="6" s="1"/>
  <c r="E351" i="6" s="1"/>
  <c r="F351" i="6" l="1"/>
  <c r="D352" i="6" s="1"/>
  <c r="E352" i="6" s="1"/>
  <c r="F352" i="6" l="1"/>
  <c r="D353" i="6" s="1"/>
  <c r="E353" i="6" s="1"/>
  <c r="F353" i="6" l="1"/>
  <c r="D354" i="6" s="1"/>
  <c r="E354" i="6" s="1"/>
  <c r="F354" i="6" l="1"/>
  <c r="D355" i="6" s="1"/>
  <c r="E355" i="6" s="1"/>
  <c r="F355" i="6" l="1"/>
  <c r="D356" i="6" s="1"/>
  <c r="E356" i="6" s="1"/>
  <c r="F356" i="6" l="1"/>
  <c r="D357" i="6" s="1"/>
  <c r="E357" i="6" s="1"/>
  <c r="F357" i="6" l="1"/>
  <c r="D358" i="6" s="1"/>
  <c r="E358" i="6" s="1"/>
  <c r="I50" i="6" l="1"/>
  <c r="K50" i="6" l="1"/>
  <c r="F358" i="6"/>
  <c r="D359" i="6" s="1"/>
  <c r="E359" i="6" s="1"/>
  <c r="L50" i="6" l="1"/>
  <c r="H38" i="5" s="1"/>
  <c r="I38" i="5" s="1"/>
  <c r="G38" i="5" l="1"/>
  <c r="F39" i="5"/>
  <c r="F359" i="6"/>
  <c r="D360" i="6" s="1"/>
  <c r="E360" i="6" s="1"/>
  <c r="F360" i="6" l="1"/>
  <c r="D361" i="6" s="1"/>
  <c r="E361" i="6" s="1"/>
  <c r="F361" i="6" l="1"/>
  <c r="D362" i="6" s="1"/>
  <c r="E362" i="6" s="1"/>
  <c r="F362" i="6" l="1"/>
  <c r="D363" i="6" s="1"/>
  <c r="E363" i="6" s="1"/>
  <c r="F363" i="6" l="1"/>
  <c r="D364" i="6" s="1"/>
  <c r="E364" i="6" s="1"/>
  <c r="F364" i="6" l="1"/>
  <c r="D365" i="6" s="1"/>
  <c r="E365" i="6" s="1"/>
  <c r="F365" i="6" l="1"/>
  <c r="D366" i="6" s="1"/>
  <c r="E366" i="6" s="1"/>
  <c r="F366" i="6" l="1"/>
  <c r="D367" i="6" s="1"/>
  <c r="E367" i="6" s="1"/>
  <c r="F367" i="6" l="1"/>
  <c r="D368" i="6" s="1"/>
  <c r="E368" i="6" s="1"/>
  <c r="F368" i="6" l="1"/>
  <c r="D369" i="6" s="1"/>
  <c r="E369" i="6" s="1"/>
  <c r="F369" i="6" l="1"/>
  <c r="D370" i="6" s="1"/>
  <c r="E370" i="6" s="1"/>
  <c r="I51" i="6" l="1"/>
  <c r="K51" i="6" l="1"/>
  <c r="L51" i="6" s="1"/>
  <c r="F370" i="6"/>
  <c r="D371" i="6" s="1"/>
  <c r="E371" i="6" s="1"/>
  <c r="H39" i="5" l="1"/>
  <c r="I39" i="5" s="1"/>
  <c r="G39" i="5" s="1"/>
  <c r="F40" i="5" l="1"/>
  <c r="F371" i="6"/>
  <c r="D372" i="6" s="1"/>
  <c r="E372" i="6" s="1"/>
  <c r="F372" i="6" l="1"/>
  <c r="D373" i="6" s="1"/>
  <c r="E373" i="6" s="1"/>
  <c r="F373" i="6" l="1"/>
  <c r="D374" i="6" s="1"/>
  <c r="E374" i="6" s="1"/>
  <c r="F374" i="6" l="1"/>
  <c r="D375" i="6" s="1"/>
  <c r="E375" i="6" s="1"/>
  <c r="F375" i="6" l="1"/>
  <c r="D376" i="6" l="1"/>
  <c r="E376" i="6" l="1"/>
  <c r="F376" i="6" s="1"/>
  <c r="D377" i="6" l="1"/>
  <c r="E377" i="6" s="1"/>
  <c r="F377" i="6" s="1"/>
  <c r="D378" i="6" s="1"/>
  <c r="E378" i="6" s="1"/>
  <c r="F378" i="6" l="1"/>
  <c r="D379" i="6" s="1"/>
  <c r="E379" i="6" s="1"/>
  <c r="F379" i="6" s="1"/>
  <c r="D380" i="6" l="1"/>
  <c r="E380" i="6" l="1"/>
  <c r="F380" i="6" s="1"/>
  <c r="D381" i="6" l="1"/>
  <c r="E381" i="6" s="1"/>
  <c r="F381" i="6" s="1"/>
  <c r="D382" i="6" s="1"/>
  <c r="E382" i="6" s="1"/>
  <c r="I52" i="6" s="1"/>
  <c r="K52" i="6" l="1"/>
  <c r="L52" i="6" s="1"/>
  <c r="F382" i="6"/>
  <c r="H40" i="5" l="1"/>
  <c r="I40" i="5" s="1"/>
  <c r="D383" i="6"/>
  <c r="G40" i="5" l="1"/>
  <c r="F41" i="5"/>
  <c r="E383" i="6"/>
  <c r="F383" i="6" s="1"/>
  <c r="D384" i="6" l="1"/>
  <c r="E384" i="6" s="1"/>
  <c r="F384" i="6" s="1"/>
  <c r="D385" i="6" s="1"/>
  <c r="E385" i="6" l="1"/>
  <c r="F385" i="6" s="1"/>
  <c r="D386" i="6" s="1"/>
  <c r="E386" i="6" l="1"/>
  <c r="F386" i="6" s="1"/>
  <c r="D387" i="6" l="1"/>
  <c r="E387" i="6" s="1"/>
  <c r="F387" i="6" s="1"/>
  <c r="D388" i="6" l="1"/>
  <c r="E388" i="6" s="1"/>
  <c r="F388" i="6" s="1"/>
  <c r="D389" i="6" l="1"/>
  <c r="E389" i="6" s="1"/>
  <c r="F389" i="6" s="1"/>
  <c r="D390" i="6" l="1"/>
  <c r="E390" i="6" s="1"/>
  <c r="F390" i="6" s="1"/>
  <c r="D391" i="6" l="1"/>
  <c r="E391" i="6" s="1"/>
  <c r="F391" i="6" s="1"/>
  <c r="D392" i="6" l="1"/>
  <c r="E392" i="6" s="1"/>
  <c r="F392" i="6" s="1"/>
  <c r="D393" i="6" s="1"/>
  <c r="E393" i="6" s="1"/>
  <c r="F393" i="6" l="1"/>
  <c r="D394" i="6" s="1"/>
  <c r="E394" i="6" s="1"/>
  <c r="I53" i="6" s="1"/>
  <c r="K53" i="6" l="1"/>
  <c r="L53" i="6" s="1"/>
  <c r="F394" i="6"/>
  <c r="H41" i="5" l="1"/>
  <c r="I41" i="5" s="1"/>
  <c r="D395" i="6"/>
  <c r="G41" i="5" l="1"/>
  <c r="F42" i="5"/>
  <c r="E395" i="6"/>
  <c r="F395" i="6" s="1"/>
  <c r="D396" i="6" s="1"/>
  <c r="E396" i="6" l="1"/>
  <c r="F396" i="6" s="1"/>
  <c r="D397" i="6" s="1"/>
  <c r="E397" i="6" l="1"/>
  <c r="F397" i="6" s="1"/>
  <c r="D398" i="6" l="1"/>
  <c r="E398" i="6" s="1"/>
  <c r="F398" i="6" s="1"/>
  <c r="D399" i="6" l="1"/>
  <c r="E399" i="6" s="1"/>
  <c r="F399" i="6" s="1"/>
  <c r="D400" i="6" l="1"/>
  <c r="E400" i="6" s="1"/>
  <c r="F400" i="6" s="1"/>
  <c r="D401" i="6" l="1"/>
  <c r="E401" i="6" s="1"/>
  <c r="F401" i="6" s="1"/>
  <c r="D402" i="6" l="1"/>
  <c r="E402" i="6" s="1"/>
  <c r="F402" i="6" s="1"/>
  <c r="D403" i="6" l="1"/>
  <c r="E403" i="6" s="1"/>
  <c r="F403" i="6" s="1"/>
  <c r="D404" i="6" l="1"/>
  <c r="E404" i="6" s="1"/>
  <c r="F404" i="6" s="1"/>
  <c r="D405" i="6" l="1"/>
  <c r="E405" i="6" s="1"/>
  <c r="F405" i="6" s="1"/>
  <c r="D406" i="6" l="1"/>
  <c r="E406" i="6" s="1"/>
  <c r="F406" i="6" s="1"/>
  <c r="D407" i="6" s="1"/>
  <c r="E407" i="6" l="1"/>
  <c r="F407" i="6" s="1"/>
  <c r="I54" i="6"/>
  <c r="K54" i="6" l="1"/>
  <c r="L54" i="6" s="1"/>
  <c r="D408" i="6"/>
  <c r="E408" i="6" s="1"/>
  <c r="F408" i="6" s="1"/>
  <c r="D409" i="6" s="1"/>
  <c r="H42" i="5" l="1"/>
  <c r="I42" i="5" s="1"/>
  <c r="E409" i="6"/>
  <c r="F409" i="6" s="1"/>
  <c r="G42" i="5" l="1"/>
  <c r="F43" i="5"/>
  <c r="D410" i="6"/>
  <c r="E410" i="6" s="1"/>
  <c r="F410" i="6" s="1"/>
  <c r="D411" i="6" s="1"/>
  <c r="E411" i="6" l="1"/>
  <c r="F411" i="6" s="1"/>
  <c r="D412" i="6" s="1"/>
  <c r="E412" i="6" l="1"/>
  <c r="F412" i="6" s="1"/>
  <c r="D413" i="6" l="1"/>
  <c r="E413" i="6" s="1"/>
  <c r="F413" i="6" s="1"/>
  <c r="D414" i="6" l="1"/>
  <c r="E414" i="6" s="1"/>
  <c r="F414" i="6" s="1"/>
  <c r="D415" i="6" l="1"/>
  <c r="E415" i="6" s="1"/>
  <c r="F415" i="6" s="1"/>
  <c r="D416" i="6" l="1"/>
  <c r="E416" i="6" s="1"/>
  <c r="F416" i="6" s="1"/>
  <c r="D417" i="6" l="1"/>
  <c r="E417" i="6" s="1"/>
  <c r="F417" i="6" s="1"/>
  <c r="D418" i="6" l="1"/>
  <c r="E418" i="6" s="1"/>
  <c r="F418" i="6" s="1"/>
  <c r="D419" i="6" s="1"/>
  <c r="I55" i="6" l="1"/>
  <c r="E419" i="6"/>
  <c r="F419" i="6" s="1"/>
  <c r="D420" i="6" s="1"/>
  <c r="K55" i="6" l="1"/>
  <c r="L55" i="6" s="1"/>
  <c r="E420" i="6"/>
  <c r="F420" i="6" s="1"/>
  <c r="D421" i="6" s="1"/>
  <c r="H43" i="5" l="1"/>
  <c r="I43" i="5" s="1"/>
  <c r="E421" i="6"/>
  <c r="F421" i="6" s="1"/>
  <c r="D422" i="6" s="1"/>
  <c r="G43" i="5" l="1"/>
  <c r="F44" i="5"/>
  <c r="E422" i="6"/>
  <c r="F422" i="6" s="1"/>
  <c r="D423" i="6" l="1"/>
  <c r="E423" i="6" s="1"/>
  <c r="F423" i="6" s="1"/>
  <c r="D424" i="6" l="1"/>
  <c r="E424" i="6" s="1"/>
  <c r="F424" i="6" s="1"/>
  <c r="D425" i="6" s="1"/>
  <c r="E425" i="6" l="1"/>
  <c r="F425" i="6" l="1"/>
  <c r="D426" i="6" s="1"/>
  <c r="E426" i="6" l="1"/>
  <c r="F426" i="6" l="1"/>
  <c r="D427" i="6" l="1"/>
  <c r="E427" i="6" s="1"/>
  <c r="F427" i="6" s="1"/>
  <c r="D428" i="6" l="1"/>
  <c r="E428" i="6" s="1"/>
  <c r="F428" i="6" s="1"/>
  <c r="D429" i="6" l="1"/>
  <c r="E429" i="6" s="1"/>
  <c r="F429" i="6" s="1"/>
  <c r="D430" i="6" l="1"/>
  <c r="E430" i="6" s="1"/>
  <c r="I56" i="6" s="1"/>
  <c r="K56" i="6" l="1"/>
  <c r="L56" i="6" s="1"/>
  <c r="F430" i="6"/>
  <c r="D431" i="6" s="1"/>
  <c r="H44" i="5" l="1"/>
  <c r="I44" i="5" s="1"/>
  <c r="E431" i="6"/>
  <c r="F431" i="6" s="1"/>
  <c r="D432" i="6" s="1"/>
  <c r="G44" i="5" l="1"/>
  <c r="F45" i="5"/>
  <c r="E432" i="6"/>
  <c r="F432" i="6" s="1"/>
  <c r="D433" i="6" s="1"/>
  <c r="E433" i="6" l="1"/>
  <c r="F433" i="6" l="1"/>
  <c r="D434" i="6" l="1"/>
  <c r="E434" i="6" s="1"/>
  <c r="F434" i="6" s="1"/>
  <c r="D435" i="6" l="1"/>
  <c r="E435" i="6" s="1"/>
  <c r="F435" i="6" s="1"/>
  <c r="D436" i="6" l="1"/>
  <c r="E436" i="6" s="1"/>
  <c r="F436" i="6" s="1"/>
  <c r="D437" i="6" l="1"/>
  <c r="E437" i="6" s="1"/>
  <c r="F437" i="6" s="1"/>
  <c r="D438" i="6" l="1"/>
  <c r="E438" i="6" s="1"/>
  <c r="F438" i="6" s="1"/>
  <c r="D439" i="6" l="1"/>
  <c r="E439" i="6" s="1"/>
  <c r="F439" i="6" s="1"/>
  <c r="D440" i="6" l="1"/>
  <c r="E440" i="6" s="1"/>
  <c r="F440" i="6" s="1"/>
  <c r="D441" i="6" l="1"/>
  <c r="E441" i="6" s="1"/>
  <c r="F441" i="6" s="1"/>
  <c r="D442" i="6" l="1"/>
  <c r="E442" i="6" s="1"/>
  <c r="I57" i="6" s="1"/>
  <c r="K57" i="6" l="1"/>
  <c r="F442" i="6"/>
  <c r="D443" i="6" s="1"/>
  <c r="L57" i="6" l="1"/>
  <c r="H45" i="5" s="1"/>
  <c r="I45" i="5" s="1"/>
  <c r="E443" i="6"/>
  <c r="G45" i="5" l="1"/>
  <c r="F46" i="5"/>
  <c r="F443" i="6"/>
  <c r="D444" i="6" s="1"/>
  <c r="E444" i="6" l="1"/>
  <c r="F444" i="6" l="1"/>
  <c r="D445" i="6" l="1"/>
  <c r="E445" i="6" s="1"/>
  <c r="F445" i="6" s="1"/>
  <c r="D446" i="6" l="1"/>
  <c r="E446" i="6" s="1"/>
  <c r="F446" i="6" s="1"/>
  <c r="D447" i="6" l="1"/>
  <c r="E447" i="6" s="1"/>
  <c r="F447" i="6" s="1"/>
  <c r="D448" i="6" l="1"/>
  <c r="E448" i="6" s="1"/>
  <c r="F448" i="6" s="1"/>
  <c r="D449" i="6" l="1"/>
  <c r="E449" i="6" s="1"/>
  <c r="F449" i="6" s="1"/>
  <c r="D450" i="6" l="1"/>
  <c r="E450" i="6" s="1"/>
  <c r="F450" i="6" s="1"/>
  <c r="D451" i="6" l="1"/>
  <c r="E451" i="6" s="1"/>
  <c r="F451" i="6" s="1"/>
  <c r="D452" i="6" l="1"/>
  <c r="E452" i="6" s="1"/>
  <c r="F452" i="6" s="1"/>
  <c r="D453" i="6" l="1"/>
  <c r="E453" i="6" s="1"/>
  <c r="F453" i="6" s="1"/>
  <c r="D454" i="6" l="1"/>
  <c r="E454" i="6" s="1"/>
  <c r="I58" i="6" s="1"/>
  <c r="F454" i="6" l="1"/>
  <c r="D455" i="6" s="1"/>
  <c r="E455" i="6" s="1"/>
  <c r="F455" i="6" s="1"/>
  <c r="D456" i="6" s="1"/>
  <c r="K58" i="6"/>
  <c r="L58" i="6" s="1"/>
  <c r="H46" i="5" l="1"/>
  <c r="I46" i="5" s="1"/>
  <c r="G46" i="5" s="1"/>
  <c r="E456" i="6"/>
  <c r="F456" i="6" s="1"/>
  <c r="D457" i="6" s="1"/>
  <c r="F47" i="5" l="1"/>
  <c r="E457" i="6"/>
  <c r="F457" i="6" s="1"/>
  <c r="D458" i="6" l="1"/>
  <c r="E458" i="6" s="1"/>
  <c r="F458" i="6" s="1"/>
  <c r="D459" i="6" l="1"/>
  <c r="E459" i="6" s="1"/>
  <c r="F459" i="6" s="1"/>
  <c r="D460" i="6" l="1"/>
  <c r="E460" i="6" s="1"/>
  <c r="F460" i="6" s="1"/>
  <c r="D461" i="6" l="1"/>
  <c r="E461" i="6" s="1"/>
  <c r="F461" i="6" s="1"/>
  <c r="D462" i="6" l="1"/>
  <c r="E462" i="6" s="1"/>
  <c r="F462" i="6" s="1"/>
  <c r="D463" i="6" l="1"/>
  <c r="E463" i="6" s="1"/>
  <c r="F463" i="6" s="1"/>
  <c r="D464" i="6" s="1"/>
  <c r="E464" i="6" l="1"/>
  <c r="F464" i="6" s="1"/>
  <c r="D465" i="6" s="1"/>
  <c r="E465" i="6" l="1"/>
  <c r="F465" i="6" s="1"/>
  <c r="D466" i="6" l="1"/>
  <c r="E466" i="6" s="1"/>
  <c r="I59" i="6" s="1"/>
  <c r="K59" i="6" l="1"/>
  <c r="L59" i="6"/>
  <c r="F466" i="6"/>
  <c r="D467" i="6" s="1"/>
  <c r="E467" i="6" s="1"/>
  <c r="F467" i="6" s="1"/>
  <c r="D468" i="6" s="1"/>
  <c r="H47" i="5" l="1"/>
  <c r="I47" i="5" s="1"/>
  <c r="E468" i="6"/>
  <c r="F468" i="6" s="1"/>
  <c r="D469" i="6" s="1"/>
  <c r="G47" i="5" l="1"/>
  <c r="F48" i="5"/>
  <c r="E469" i="6"/>
  <c r="F469" i="6" l="1"/>
  <c r="D470" i="6" l="1"/>
  <c r="E470" i="6" s="1"/>
  <c r="F470" i="6" s="1"/>
  <c r="D471" i="6" l="1"/>
  <c r="E471" i="6" s="1"/>
  <c r="F471" i="6" s="1"/>
  <c r="D472" i="6" l="1"/>
  <c r="E472" i="6" s="1"/>
  <c r="F472" i="6" s="1"/>
  <c r="D473" i="6" l="1"/>
  <c r="E473" i="6" s="1"/>
  <c r="F473" i="6" s="1"/>
  <c r="D474" i="6" l="1"/>
  <c r="E474" i="6" s="1"/>
  <c r="F474" i="6" s="1"/>
  <c r="D475" i="6" l="1"/>
  <c r="E475" i="6" s="1"/>
  <c r="F475" i="6" s="1"/>
  <c r="D476" i="6" s="1"/>
  <c r="E476" i="6" l="1"/>
  <c r="F476" i="6" s="1"/>
  <c r="D477" i="6" s="1"/>
  <c r="E477" i="6" l="1"/>
  <c r="F477" i="6" s="1"/>
  <c r="D478" i="6" l="1"/>
  <c r="E478" i="6" s="1"/>
  <c r="I60" i="6" s="1"/>
  <c r="K60" i="6" l="1"/>
  <c r="L60" i="6" s="1"/>
  <c r="F478" i="6"/>
  <c r="D479" i="6" s="1"/>
  <c r="E479" i="6" s="1"/>
  <c r="F479" i="6" s="1"/>
  <c r="D480" i="6" s="1"/>
  <c r="H48" i="5" l="1"/>
  <c r="I48" i="5" s="1"/>
  <c r="E480" i="6"/>
  <c r="F480" i="6" s="1"/>
  <c r="D481" i="6" s="1"/>
  <c r="G48" i="5" l="1"/>
  <c r="F49" i="5"/>
  <c r="E481" i="6"/>
  <c r="F481" i="6" l="1"/>
  <c r="D482" i="6" l="1"/>
  <c r="E482" i="6" s="1"/>
  <c r="F482" i="6" s="1"/>
  <c r="D483" i="6" l="1"/>
  <c r="E483" i="6" s="1"/>
  <c r="F483" i="6" s="1"/>
  <c r="D484" i="6" s="1"/>
  <c r="E484" i="6" l="1"/>
  <c r="F484" i="6" s="1"/>
  <c r="D485" i="6" s="1"/>
  <c r="E485" i="6" l="1"/>
  <c r="F485" i="6" s="1"/>
  <c r="D486" i="6" l="1"/>
  <c r="E486" i="6" s="1"/>
  <c r="F486" i="6" s="1"/>
  <c r="D487" i="6" l="1"/>
  <c r="E487" i="6" s="1"/>
  <c r="F487" i="6" s="1"/>
  <c r="D488" i="6" s="1"/>
  <c r="E488" i="6" l="1"/>
  <c r="F488" i="6" s="1"/>
  <c r="D489" i="6" s="1"/>
  <c r="E489" i="6" l="1"/>
  <c r="F489" i="6" s="1"/>
  <c r="D490" i="6" l="1"/>
  <c r="E490" i="6" s="1"/>
  <c r="I61" i="6" s="1"/>
  <c r="K61" i="6" l="1"/>
  <c r="L61" i="6"/>
  <c r="F490" i="6"/>
  <c r="D491" i="6" s="1"/>
  <c r="E491" i="6" s="1"/>
  <c r="F491" i="6" s="1"/>
  <c r="H49" i="5" l="1"/>
  <c r="I49" i="5" s="1"/>
  <c r="G49" i="5" s="1"/>
  <c r="D492" i="6"/>
  <c r="E492" i="6" s="1"/>
  <c r="F492" i="6" s="1"/>
  <c r="F50" i="5" l="1"/>
  <c r="D493" i="6"/>
  <c r="E493" i="6" s="1"/>
  <c r="F493" i="6" l="1"/>
  <c r="D494" i="6" l="1"/>
  <c r="E494" i="6" s="1"/>
  <c r="F494" i="6" s="1"/>
  <c r="D495" i="6" l="1"/>
  <c r="E495" i="6" s="1"/>
  <c r="F495" i="6" s="1"/>
  <c r="D496" i="6" l="1"/>
  <c r="E496" i="6" s="1"/>
  <c r="F496" i="6" s="1"/>
  <c r="D497" i="6" l="1"/>
  <c r="E497" i="6" s="1"/>
  <c r="F497" i="6" s="1"/>
  <c r="D498" i="6" l="1"/>
  <c r="E498" i="6" s="1"/>
  <c r="F498" i="6" s="1"/>
  <c r="D499" i="6" l="1"/>
  <c r="E499" i="6" s="1"/>
  <c r="F499" i="6" s="1"/>
  <c r="D500" i="6" s="1"/>
  <c r="E500" i="6" l="1"/>
  <c r="F500" i="6" s="1"/>
  <c r="D501" i="6" s="1"/>
  <c r="K65" i="6"/>
  <c r="L65" i="6" s="1"/>
  <c r="H53" i="5"/>
  <c r="E501" i="6" l="1"/>
  <c r="F501" i="6" s="1"/>
  <c r="K66" i="6"/>
  <c r="L66" i="6" s="1"/>
  <c r="H54" i="5"/>
  <c r="D502" i="6" l="1"/>
  <c r="E502" i="6" s="1"/>
  <c r="I62" i="6" s="1"/>
  <c r="K67" i="6"/>
  <c r="L67" i="6" s="1"/>
  <c r="H55" i="5"/>
  <c r="K62" i="6" l="1"/>
  <c r="L62" i="6" s="1"/>
  <c r="F502" i="6"/>
  <c r="D503" i="6" s="1"/>
  <c r="H50" i="5" l="1"/>
  <c r="I50" i="5" s="1"/>
  <c r="E503" i="6"/>
  <c r="F503" i="6" s="1"/>
  <c r="D504" i="6" s="1"/>
  <c r="H56" i="5"/>
  <c r="G50" i="5" l="1"/>
  <c r="F51" i="5"/>
  <c r="E504" i="6"/>
  <c r="F504" i="6" s="1"/>
  <c r="D505" i="6" s="1"/>
  <c r="E505" i="6" l="1"/>
  <c r="F505" i="6" l="1"/>
  <c r="D506" i="6" s="1"/>
  <c r="E506" i="6" l="1"/>
  <c r="F506" i="6" l="1"/>
  <c r="D507" i="6" l="1"/>
  <c r="E507" i="6" s="1"/>
  <c r="F507" i="6" s="1"/>
  <c r="D508" i="6" l="1"/>
  <c r="E508" i="6" s="1"/>
  <c r="F508" i="6" s="1"/>
  <c r="D509" i="6" s="1"/>
  <c r="E509" i="6" l="1"/>
  <c r="F509" i="6" l="1"/>
  <c r="D510" i="6" s="1"/>
  <c r="E510" i="6" l="1"/>
  <c r="F510" i="6" l="1"/>
  <c r="D511" i="6" l="1"/>
  <c r="E511" i="6" s="1"/>
  <c r="F511" i="6" l="1"/>
  <c r="D512" i="6" s="1"/>
  <c r="E512" i="6" l="1"/>
  <c r="F512" i="6" l="1"/>
  <c r="D513" i="6" l="1"/>
  <c r="E513" i="6" s="1"/>
  <c r="F513" i="6" l="1"/>
  <c r="D514" i="6" l="1"/>
  <c r="E514" i="6" s="1"/>
  <c r="I63" i="6" s="1"/>
  <c r="K63" i="6" l="1"/>
  <c r="F514" i="6"/>
  <c r="D515" i="6" s="1"/>
  <c r="L63" i="6" l="1"/>
  <c r="H51" i="5" s="1"/>
  <c r="I51" i="5" s="1"/>
  <c r="E515" i="6"/>
  <c r="G51" i="5" l="1"/>
  <c r="F52" i="5"/>
  <c r="F515" i="6"/>
  <c r="D516" i="6" s="1"/>
  <c r="E516" i="6" l="1"/>
  <c r="F516" i="6" l="1"/>
  <c r="D517" i="6" l="1"/>
  <c r="E517" i="6" s="1"/>
  <c r="F517" i="6" l="1"/>
  <c r="D518" i="6" s="1"/>
  <c r="E518" i="6" l="1"/>
  <c r="F518" i="6" s="1"/>
  <c r="D519" i="6" s="1"/>
  <c r="E519" i="6" l="1"/>
  <c r="F519" i="6" s="1"/>
  <c r="D520" i="6" l="1"/>
  <c r="E520" i="6" s="1"/>
  <c r="F520" i="6" s="1"/>
  <c r="F521" i="6" s="1"/>
  <c r="F522" i="6" s="1"/>
  <c r="I69" i="6" l="1"/>
  <c r="I71" i="6"/>
  <c r="I70" i="6"/>
  <c r="I72" i="6"/>
  <c r="I64" i="6"/>
  <c r="K72" i="6" l="1"/>
  <c r="L72" i="6" s="1"/>
  <c r="K70" i="6"/>
  <c r="L70" i="6" s="1"/>
  <c r="K71" i="6"/>
  <c r="K64" i="6"/>
  <c r="L64" i="6" s="1"/>
  <c r="K69" i="6"/>
  <c r="H58" i="5" l="1"/>
  <c r="H52" i="5"/>
  <c r="I52" i="5" s="1"/>
  <c r="L69" i="6"/>
  <c r="H57" i="5" s="1"/>
  <c r="L71" i="6"/>
  <c r="H59" i="5" s="1"/>
  <c r="H60" i="5"/>
  <c r="G52" i="5" l="1"/>
  <c r="F53" i="5"/>
  <c r="I53" i="5" s="1"/>
  <c r="G53" i="5" l="1"/>
  <c r="F54" i="5"/>
  <c r="I54" i="5" s="1"/>
  <c r="G54" i="5" l="1"/>
  <c r="F55" i="5"/>
  <c r="I55" i="5" s="1"/>
  <c r="G55" i="5" l="1"/>
  <c r="F56" i="5"/>
  <c r="I56" i="5" s="1"/>
  <c r="G56" i="5" l="1"/>
  <c r="F57" i="5"/>
  <c r="I57" i="5" s="1"/>
  <c r="G57" i="5" l="1"/>
  <c r="F58" i="5"/>
  <c r="I58" i="5" s="1"/>
  <c r="G58" i="5" l="1"/>
  <c r="F59" i="5"/>
  <c r="I59" i="5" s="1"/>
  <c r="G59" i="5" l="1"/>
  <c r="F60" i="5"/>
  <c r="I60" i="5" s="1"/>
  <c r="G60" i="5" s="1"/>
  <c r="J11" i="5"/>
  <c r="M11" i="5"/>
  <c r="N11" i="5" l="1"/>
  <c r="C12" i="5"/>
  <c r="D13" i="5" s="1"/>
  <c r="E13" i="5" l="1"/>
  <c r="C13" i="5" s="1"/>
  <c r="J12" i="5"/>
  <c r="M12" i="5"/>
  <c r="D14" i="5" l="1"/>
  <c r="E14" i="5"/>
  <c r="C14" i="5"/>
  <c r="N12" i="5"/>
  <c r="D15" i="5" l="1"/>
  <c r="J13" i="5"/>
  <c r="M13" i="5"/>
  <c r="E15" i="5" l="1"/>
  <c r="N13" i="5"/>
  <c r="C15" i="5" l="1"/>
  <c r="D16" i="5" s="1"/>
  <c r="J14" i="5"/>
  <c r="M14" i="5"/>
  <c r="N14" i="5" l="1"/>
  <c r="E16" i="5"/>
  <c r="C16" i="5" s="1"/>
  <c r="D17" i="5" s="1"/>
  <c r="J15" i="5" l="1"/>
  <c r="M15" i="5"/>
  <c r="N15" i="5" l="1"/>
  <c r="E17" i="5"/>
  <c r="C17" i="5" s="1"/>
  <c r="D18" i="5" s="1"/>
  <c r="J16" i="5" l="1"/>
  <c r="M16" i="5"/>
  <c r="N16" i="5" l="1"/>
  <c r="E18" i="5"/>
  <c r="C18" i="5" s="1"/>
  <c r="D19" i="5" s="1"/>
  <c r="J17" i="5" l="1"/>
  <c r="M17" i="5"/>
  <c r="N17" i="5" l="1"/>
  <c r="E19" i="5"/>
  <c r="C19" i="5" s="1"/>
  <c r="D20" i="5" s="1"/>
  <c r="J18" i="5" l="1"/>
  <c r="M18" i="5"/>
  <c r="N18" i="5" l="1"/>
  <c r="E20" i="5"/>
  <c r="C20" i="5" s="1"/>
  <c r="D21" i="5" s="1"/>
  <c r="J19" i="5" l="1"/>
  <c r="M19" i="5"/>
  <c r="N19" i="5" l="1"/>
  <c r="E21" i="5"/>
  <c r="C21" i="5" s="1"/>
  <c r="D22" i="5" s="1"/>
  <c r="J20" i="5" l="1"/>
  <c r="M20" i="5"/>
  <c r="N20" i="5" l="1"/>
  <c r="E22" i="5"/>
  <c r="C22" i="5" s="1"/>
  <c r="D23" i="5" s="1"/>
  <c r="J21" i="5" l="1"/>
  <c r="M21" i="5"/>
  <c r="E23" i="5" l="1"/>
  <c r="C23" i="5" s="1"/>
  <c r="D24" i="5" s="1"/>
  <c r="N21" i="5"/>
  <c r="J22" i="5" l="1"/>
  <c r="M22" i="5"/>
  <c r="E24" i="5" l="1"/>
  <c r="C24" i="5" s="1"/>
  <c r="D25" i="5" s="1"/>
  <c r="N22" i="5"/>
  <c r="J23" i="5" l="1"/>
  <c r="M23" i="5"/>
  <c r="E25" i="5" l="1"/>
  <c r="C25" i="5" s="1"/>
  <c r="D26" i="5" s="1"/>
  <c r="N23" i="5"/>
  <c r="J24" i="5" l="1"/>
  <c r="M24" i="5"/>
  <c r="E26" i="5" l="1"/>
  <c r="C26" i="5" s="1"/>
  <c r="D27" i="5" s="1"/>
  <c r="N24" i="5"/>
  <c r="J25" i="5" l="1"/>
  <c r="M25" i="5"/>
  <c r="E27" i="5" l="1"/>
  <c r="C27" i="5" s="1"/>
  <c r="D28" i="5" s="1"/>
  <c r="N25" i="5"/>
  <c r="J26" i="5" l="1"/>
  <c r="M26" i="5"/>
  <c r="N26" i="5" l="1"/>
  <c r="E28" i="5"/>
  <c r="C28" i="5" s="1"/>
  <c r="D29" i="5" s="1"/>
  <c r="J27" i="5" l="1"/>
  <c r="M27" i="5"/>
  <c r="E29" i="5" l="1"/>
  <c r="C29" i="5" s="1"/>
  <c r="D30" i="5" s="1"/>
  <c r="N27" i="5"/>
  <c r="J28" i="5" l="1"/>
  <c r="M28" i="5"/>
  <c r="N28" i="5" l="1"/>
  <c r="E30" i="5"/>
  <c r="C30" i="5" s="1"/>
  <c r="D31" i="5" s="1"/>
  <c r="J29" i="5" l="1"/>
  <c r="M29" i="5"/>
  <c r="E31" i="5" l="1"/>
  <c r="C31" i="5" s="1"/>
  <c r="D32" i="5" s="1"/>
  <c r="N29" i="5"/>
  <c r="J30" i="5" l="1"/>
  <c r="M30" i="5"/>
  <c r="E32" i="5" l="1"/>
  <c r="C32" i="5" s="1"/>
  <c r="D33" i="5" s="1"/>
  <c r="N30" i="5"/>
  <c r="J31" i="5" l="1"/>
  <c r="M31" i="5"/>
  <c r="N31" i="5" l="1"/>
  <c r="E33" i="5"/>
  <c r="C33" i="5" s="1"/>
  <c r="D34" i="5" s="1"/>
  <c r="J32" i="5" l="1"/>
  <c r="M32" i="5"/>
  <c r="E34" i="5" l="1"/>
  <c r="C34" i="5" s="1"/>
  <c r="D35" i="5" s="1"/>
  <c r="N32" i="5"/>
  <c r="J33" i="5" l="1"/>
  <c r="M33" i="5"/>
  <c r="E35" i="5" l="1"/>
  <c r="C35" i="5" s="1"/>
  <c r="D36" i="5" s="1"/>
  <c r="N33" i="5"/>
  <c r="J34" i="5" l="1"/>
  <c r="M34" i="5"/>
  <c r="E36" i="5" l="1"/>
  <c r="C36" i="5" s="1"/>
  <c r="D37" i="5" s="1"/>
  <c r="N34" i="5"/>
  <c r="J35" i="5" l="1"/>
  <c r="M35" i="5"/>
  <c r="E37" i="5" l="1"/>
  <c r="C37" i="5" s="1"/>
  <c r="D38" i="5" s="1"/>
  <c r="N35" i="5"/>
  <c r="J36" i="5" l="1"/>
  <c r="M36" i="5"/>
  <c r="N36" i="5" l="1"/>
  <c r="E38" i="5"/>
  <c r="C38" i="5" s="1"/>
  <c r="D39" i="5" s="1"/>
  <c r="J37" i="5" l="1"/>
  <c r="M37" i="5"/>
  <c r="E39" i="5" l="1"/>
  <c r="C39" i="5" s="1"/>
  <c r="D40" i="5" s="1"/>
  <c r="N37" i="5"/>
  <c r="J38" i="5" l="1"/>
  <c r="M38" i="5"/>
  <c r="E40" i="5" l="1"/>
  <c r="C40" i="5" s="1"/>
  <c r="D41" i="5" s="1"/>
  <c r="N38" i="5"/>
  <c r="J39" i="5" l="1"/>
  <c r="M39" i="5"/>
  <c r="N39" i="5" l="1"/>
  <c r="E41" i="5"/>
  <c r="C41" i="5" s="1"/>
  <c r="D42" i="5" s="1"/>
  <c r="J40" i="5" l="1"/>
  <c r="M40" i="5"/>
  <c r="N40" i="5" l="1"/>
  <c r="E42" i="5"/>
  <c r="C42" i="5" s="1"/>
  <c r="D43" i="5" s="1"/>
  <c r="J41" i="5" l="1"/>
  <c r="M41" i="5"/>
  <c r="N41" i="5" l="1"/>
  <c r="E43" i="5"/>
  <c r="C43" i="5" s="1"/>
  <c r="D44" i="5" s="1"/>
  <c r="J42" i="5" l="1"/>
  <c r="M42" i="5"/>
  <c r="N42" i="5" l="1"/>
  <c r="E44" i="5"/>
  <c r="C44" i="5" s="1"/>
  <c r="D45" i="5" s="1"/>
  <c r="M43" i="5" l="1"/>
  <c r="J43" i="5"/>
  <c r="N43" i="5" s="1"/>
  <c r="E45" i="5" l="1"/>
  <c r="C45" i="5" s="1"/>
  <c r="D46" i="5" s="1"/>
  <c r="J44" i="5" l="1"/>
  <c r="M44" i="5"/>
  <c r="N44" i="5" l="1"/>
  <c r="E46" i="5"/>
  <c r="C46" i="5" s="1"/>
  <c r="D47" i="5" s="1"/>
  <c r="M45" i="5" l="1"/>
  <c r="J45" i="5"/>
  <c r="N45" i="5" s="1"/>
  <c r="E47" i="5" l="1"/>
  <c r="C47" i="5" s="1"/>
  <c r="D48" i="5" s="1"/>
  <c r="J46" i="5" l="1"/>
  <c r="M46" i="5"/>
  <c r="N46" i="5" l="1"/>
  <c r="E48" i="5"/>
  <c r="C48" i="5" s="1"/>
  <c r="D49" i="5" s="1"/>
  <c r="J47" i="5" l="1"/>
  <c r="M47" i="5"/>
  <c r="N47" i="5" l="1"/>
  <c r="E49" i="5"/>
  <c r="C49" i="5" s="1"/>
  <c r="D50" i="5" s="1"/>
  <c r="J48" i="5" l="1"/>
  <c r="M48" i="5"/>
  <c r="N48" i="5" l="1"/>
  <c r="E50" i="5"/>
  <c r="C50" i="5" s="1"/>
  <c r="D51" i="5" s="1"/>
  <c r="M49" i="5" l="1"/>
  <c r="J49" i="5"/>
  <c r="N49" i="5" s="1"/>
  <c r="E51" i="5" l="1"/>
  <c r="C51" i="5" s="1"/>
  <c r="D52" i="5" s="1"/>
  <c r="J50" i="5" l="1"/>
  <c r="M50" i="5"/>
  <c r="N50" i="5" l="1"/>
  <c r="E52" i="5"/>
  <c r="C52" i="5" s="1"/>
  <c r="D53" i="5" s="1"/>
  <c r="M51" i="5" l="1"/>
  <c r="J51" i="5"/>
  <c r="N51" i="5" s="1"/>
  <c r="E53" i="5" l="1"/>
  <c r="C53" i="5" s="1"/>
  <c r="D54" i="5" s="1"/>
  <c r="J52" i="5" l="1"/>
  <c r="M52" i="5"/>
  <c r="N52" i="5" l="1"/>
  <c r="E54" i="5"/>
  <c r="C54" i="5" s="1"/>
  <c r="D55" i="5" s="1"/>
  <c r="M53" i="5" l="1"/>
  <c r="J53" i="5"/>
  <c r="E55" i="5" l="1"/>
  <c r="C55" i="5" s="1"/>
  <c r="D56" i="5" s="1"/>
  <c r="N53" i="5"/>
  <c r="J54" i="5" l="1"/>
  <c r="M54" i="5"/>
  <c r="N54" i="5" l="1"/>
  <c r="E56" i="5"/>
  <c r="C56" i="5" s="1"/>
  <c r="D57" i="5" s="1"/>
  <c r="J55" i="5" l="1"/>
  <c r="M55" i="5"/>
  <c r="N55" i="5" l="1"/>
  <c r="E57" i="5"/>
  <c r="C57" i="5" s="1"/>
  <c r="D58" i="5" s="1"/>
  <c r="J56" i="5" l="1"/>
  <c r="M56" i="5"/>
  <c r="N56" i="5" l="1"/>
  <c r="E58" i="5"/>
  <c r="C58" i="5" s="1"/>
  <c r="D59" i="5" s="1"/>
  <c r="M57" i="5" l="1"/>
  <c r="J57" i="5"/>
  <c r="N57" i="5" l="1"/>
  <c r="E59" i="5"/>
  <c r="C59" i="5" s="1"/>
  <c r="D60" i="5" s="1"/>
  <c r="J58" i="5" l="1"/>
  <c r="M58" i="5"/>
  <c r="N58" i="5" l="1"/>
  <c r="E60" i="5"/>
  <c r="C60" i="5" s="1"/>
  <c r="M59" i="5" l="1"/>
  <c r="J59" i="5"/>
  <c r="N59" i="5" s="1"/>
  <c r="M60" i="5" l="1"/>
  <c r="J60" i="5"/>
  <c r="N60" i="5" s="1"/>
</calcChain>
</file>

<file path=xl/sharedStrings.xml><?xml version="1.0" encoding="utf-8"?>
<sst xmlns="http://schemas.openxmlformats.org/spreadsheetml/2006/main" count="594" uniqueCount="586">
  <si>
    <t>Break Even in Monaten:</t>
  </si>
  <si>
    <t>Break Even in Jahren:</t>
  </si>
  <si>
    <t>Jahr</t>
  </si>
  <si>
    <t>Kaufpreis</t>
  </si>
  <si>
    <t>Kaufpreis inkl. Nebenkosten</t>
  </si>
  <si>
    <t>benötigte Investitionssumme</t>
  </si>
  <si>
    <t xml:space="preserve">Objektdaten </t>
  </si>
  <si>
    <t>Kredit</t>
  </si>
  <si>
    <t>Welchen Kreditbetrag möchten Sie aufnehmen?</t>
  </si>
  <si>
    <t>Mit welchem Zinssatz rechnen Sie für den Kredit?</t>
  </si>
  <si>
    <t>Wie hoch ist die Tilgung für den Kredit?</t>
  </si>
  <si>
    <t>geschätzte Mieteinnahmen</t>
  </si>
  <si>
    <t>Mit welcher Kaltmiete pro Monat rechnen Sie?</t>
  </si>
  <si>
    <t>Ihre Rendite</t>
  </si>
  <si>
    <t>monatliche Rate für die Rückzahlung des Kredits</t>
  </si>
  <si>
    <t>Investitionssumme</t>
  </si>
  <si>
    <t>Kreditbetrag</t>
  </si>
  <si>
    <t>Rendite</t>
  </si>
  <si>
    <t>Restschuld</t>
  </si>
  <si>
    <t>Nebenkosten (Notar, Grundbuch und Makler)</t>
  </si>
  <si>
    <t>Mieteinnahmen im Jahr</t>
  </si>
  <si>
    <t>Mieteinnahmen inkl. Mietpreiserhöhung</t>
  </si>
  <si>
    <t>Kreditsumme</t>
  </si>
  <si>
    <t>Renditerechner: Immobilien als Geldanlage. Lohnt sich das Investment?</t>
  </si>
  <si>
    <t>Tilgung</t>
  </si>
  <si>
    <t>Zinssatz</t>
  </si>
  <si>
    <t>1. Monat</t>
  </si>
  <si>
    <t>2. Monat</t>
  </si>
  <si>
    <t>3. Monat</t>
  </si>
  <si>
    <t>4. Monat</t>
  </si>
  <si>
    <t>5. Monat</t>
  </si>
  <si>
    <t>6. Monat</t>
  </si>
  <si>
    <t>7. Monat</t>
  </si>
  <si>
    <t>8. Monat</t>
  </si>
  <si>
    <t>9. Monat</t>
  </si>
  <si>
    <t>10. Monat</t>
  </si>
  <si>
    <t>11. Monat</t>
  </si>
  <si>
    <t>12. Monat</t>
  </si>
  <si>
    <t>13. Monat</t>
  </si>
  <si>
    <t>14. Monat</t>
  </si>
  <si>
    <t>15. Monat</t>
  </si>
  <si>
    <t>16. Monat</t>
  </si>
  <si>
    <t>17. Monat</t>
  </si>
  <si>
    <t>18. Monat</t>
  </si>
  <si>
    <t>19. Monat</t>
  </si>
  <si>
    <t>20. Monat</t>
  </si>
  <si>
    <t>21. Monat</t>
  </si>
  <si>
    <t>22. Monat</t>
  </si>
  <si>
    <t>23. Monat</t>
  </si>
  <si>
    <t>24. Monat</t>
  </si>
  <si>
    <t>25. Monat</t>
  </si>
  <si>
    <t>26. Monat</t>
  </si>
  <si>
    <t>27. Monat</t>
  </si>
  <si>
    <t>28. Monat</t>
  </si>
  <si>
    <t>29. Monat</t>
  </si>
  <si>
    <t>30. Monat</t>
  </si>
  <si>
    <t>31. Monat</t>
  </si>
  <si>
    <t>32. Monat</t>
  </si>
  <si>
    <t>33. Monat</t>
  </si>
  <si>
    <t>34. Monat</t>
  </si>
  <si>
    <t>35. Monat</t>
  </si>
  <si>
    <t>36. Monat</t>
  </si>
  <si>
    <t>37. Monat</t>
  </si>
  <si>
    <t>38. Monat</t>
  </si>
  <si>
    <t>39. Monat</t>
  </si>
  <si>
    <t>40. Monat</t>
  </si>
  <si>
    <t>41. Monat</t>
  </si>
  <si>
    <t>42. Monat</t>
  </si>
  <si>
    <t>43. Monat</t>
  </si>
  <si>
    <t>44. Monat</t>
  </si>
  <si>
    <t>45. Monat</t>
  </si>
  <si>
    <t>46. Monat</t>
  </si>
  <si>
    <t>47. Monat</t>
  </si>
  <si>
    <t>48. Monat</t>
  </si>
  <si>
    <t>49. Monat</t>
  </si>
  <si>
    <t>50. Monat</t>
  </si>
  <si>
    <t>51. Monat</t>
  </si>
  <si>
    <t>52. Monat</t>
  </si>
  <si>
    <t>53. Monat</t>
  </si>
  <si>
    <t>54. Monat</t>
  </si>
  <si>
    <t>55. Monat</t>
  </si>
  <si>
    <t>56. Monat</t>
  </si>
  <si>
    <t>57. Monat</t>
  </si>
  <si>
    <t>58. Monat</t>
  </si>
  <si>
    <t>59. Monat</t>
  </si>
  <si>
    <t>60. Monat</t>
  </si>
  <si>
    <t>61. Monat</t>
  </si>
  <si>
    <t>62. Monat</t>
  </si>
  <si>
    <t>63. Monat</t>
  </si>
  <si>
    <t>64. Monat</t>
  </si>
  <si>
    <t>65. Monat</t>
  </si>
  <si>
    <t>66. Monat</t>
  </si>
  <si>
    <t>67. Monat</t>
  </si>
  <si>
    <t>68. Monat</t>
  </si>
  <si>
    <t>69. Monat</t>
  </si>
  <si>
    <t>70. Monat</t>
  </si>
  <si>
    <t>71. Monat</t>
  </si>
  <si>
    <t>72. Monat</t>
  </si>
  <si>
    <t>73. Monat</t>
  </si>
  <si>
    <t>74. Monat</t>
  </si>
  <si>
    <t>75. Monat</t>
  </si>
  <si>
    <t>76. Monat</t>
  </si>
  <si>
    <t>77. Monat</t>
  </si>
  <si>
    <t>78. Monat</t>
  </si>
  <si>
    <t>79. Monat</t>
  </si>
  <si>
    <t>80. Monat</t>
  </si>
  <si>
    <t>81. Monat</t>
  </si>
  <si>
    <t>82. Monat</t>
  </si>
  <si>
    <t>83. Monat</t>
  </si>
  <si>
    <t>84. Monat</t>
  </si>
  <si>
    <t>85. Monat</t>
  </si>
  <si>
    <t>86. Monat</t>
  </si>
  <si>
    <t>87. Monat</t>
  </si>
  <si>
    <t>88. Monat</t>
  </si>
  <si>
    <t>89. Monat</t>
  </si>
  <si>
    <t>90. Monat</t>
  </si>
  <si>
    <t>91. Monat</t>
  </si>
  <si>
    <t>92. Monat</t>
  </si>
  <si>
    <t>93. Monat</t>
  </si>
  <si>
    <t>94. Monat</t>
  </si>
  <si>
    <t>95. Monat</t>
  </si>
  <si>
    <t>96. Monat</t>
  </si>
  <si>
    <t>97. Monat</t>
  </si>
  <si>
    <t>98. Monat</t>
  </si>
  <si>
    <t>99. Monat</t>
  </si>
  <si>
    <t>100. Monat</t>
  </si>
  <si>
    <t>101. Monat</t>
  </si>
  <si>
    <t>102. Monat</t>
  </si>
  <si>
    <t>103. Monat</t>
  </si>
  <si>
    <t>104. Monat</t>
  </si>
  <si>
    <t>105. Monat</t>
  </si>
  <si>
    <t>106. Monat</t>
  </si>
  <si>
    <t>107. Monat</t>
  </si>
  <si>
    <t>108. Monat</t>
  </si>
  <si>
    <t>109. Monat</t>
  </si>
  <si>
    <t>110. Monat</t>
  </si>
  <si>
    <t>111. Monat</t>
  </si>
  <si>
    <t>112. Monat</t>
  </si>
  <si>
    <t>113. Monat</t>
  </si>
  <si>
    <t>114. Monat</t>
  </si>
  <si>
    <t>115. Monat</t>
  </si>
  <si>
    <t>116. Monat</t>
  </si>
  <si>
    <t>117. Monat</t>
  </si>
  <si>
    <t>118. Monat</t>
  </si>
  <si>
    <t>119. Monat</t>
  </si>
  <si>
    <t>120. Monat</t>
  </si>
  <si>
    <t>121. Monat</t>
  </si>
  <si>
    <t>122. Monat</t>
  </si>
  <si>
    <t>123. Monat</t>
  </si>
  <si>
    <t>124. Monat</t>
  </si>
  <si>
    <t>125. Monat</t>
  </si>
  <si>
    <t>126. Monat</t>
  </si>
  <si>
    <t>127. Monat</t>
  </si>
  <si>
    <t>128. Monat</t>
  </si>
  <si>
    <t>129. Monat</t>
  </si>
  <si>
    <t>130. Monat</t>
  </si>
  <si>
    <t>131. Monat</t>
  </si>
  <si>
    <t>132. Monat</t>
  </si>
  <si>
    <t>133. Monat</t>
  </si>
  <si>
    <t>134. Monat</t>
  </si>
  <si>
    <t>135. Monat</t>
  </si>
  <si>
    <t>136. Monat</t>
  </si>
  <si>
    <t>137. Monat</t>
  </si>
  <si>
    <t>138. Monat</t>
  </si>
  <si>
    <t>139. Monat</t>
  </si>
  <si>
    <t>140. Monat</t>
  </si>
  <si>
    <t>141. Monat</t>
  </si>
  <si>
    <t>142. Monat</t>
  </si>
  <si>
    <t>143. Monat</t>
  </si>
  <si>
    <t>144. Monat</t>
  </si>
  <si>
    <t>145. Monat</t>
  </si>
  <si>
    <t>146. Monat</t>
  </si>
  <si>
    <t>147. Monat</t>
  </si>
  <si>
    <t>148. Monat</t>
  </si>
  <si>
    <t>149. Monat</t>
  </si>
  <si>
    <t>150. Monat</t>
  </si>
  <si>
    <t>151. Monat</t>
  </si>
  <si>
    <t>152. Monat</t>
  </si>
  <si>
    <t>153. Monat</t>
  </si>
  <si>
    <t>154. Monat</t>
  </si>
  <si>
    <t>155. Monat</t>
  </si>
  <si>
    <t>156. Monat</t>
  </si>
  <si>
    <t>157. Monat</t>
  </si>
  <si>
    <t>158. Monat</t>
  </si>
  <si>
    <t>159. Monat</t>
  </si>
  <si>
    <t>160. Monat</t>
  </si>
  <si>
    <t>161. Monat</t>
  </si>
  <si>
    <t>162. Monat</t>
  </si>
  <si>
    <t>163. Monat</t>
  </si>
  <si>
    <t>164. Monat</t>
  </si>
  <si>
    <t>165. Monat</t>
  </si>
  <si>
    <t>166. Monat</t>
  </si>
  <si>
    <t>167. Monat</t>
  </si>
  <si>
    <t>168. Monat</t>
  </si>
  <si>
    <t>169. Monat</t>
  </si>
  <si>
    <t>170. Monat</t>
  </si>
  <si>
    <t>171. Monat</t>
  </si>
  <si>
    <t>172. Monat</t>
  </si>
  <si>
    <t>173. Monat</t>
  </si>
  <si>
    <t>174. Monat</t>
  </si>
  <si>
    <t>175. Monat</t>
  </si>
  <si>
    <t>176. Monat</t>
  </si>
  <si>
    <t>177. Monat</t>
  </si>
  <si>
    <t>178. Monat</t>
  </si>
  <si>
    <t>179. Monat</t>
  </si>
  <si>
    <t>180. Monat</t>
  </si>
  <si>
    <t>181. Monat</t>
  </si>
  <si>
    <t>182. Monat</t>
  </si>
  <si>
    <t>183. Monat</t>
  </si>
  <si>
    <t>184. Monat</t>
  </si>
  <si>
    <t>185. Monat</t>
  </si>
  <si>
    <t>186. Monat</t>
  </si>
  <si>
    <t>187. Monat</t>
  </si>
  <si>
    <t>188. Monat</t>
  </si>
  <si>
    <t>189. Monat</t>
  </si>
  <si>
    <t>190. Monat</t>
  </si>
  <si>
    <t>191. Monat</t>
  </si>
  <si>
    <t>192. Monat</t>
  </si>
  <si>
    <t>193. Monat</t>
  </si>
  <si>
    <t>194. Monat</t>
  </si>
  <si>
    <t>195. Monat</t>
  </si>
  <si>
    <t>196. Monat</t>
  </si>
  <si>
    <t>197. Monat</t>
  </si>
  <si>
    <t>198. Monat</t>
  </si>
  <si>
    <t>199. Monat</t>
  </si>
  <si>
    <t>200. Monat</t>
  </si>
  <si>
    <t>201. Monat</t>
  </si>
  <si>
    <t>202. Monat</t>
  </si>
  <si>
    <t>203. Monat</t>
  </si>
  <si>
    <t>204. Monat</t>
  </si>
  <si>
    <t>205. Monat</t>
  </si>
  <si>
    <t>206. Monat</t>
  </si>
  <si>
    <t>207. Monat</t>
  </si>
  <si>
    <t>208. Monat</t>
  </si>
  <si>
    <t>209. Monat</t>
  </si>
  <si>
    <t>210. Monat</t>
  </si>
  <si>
    <t>211. Monat</t>
  </si>
  <si>
    <t>212. Monat</t>
  </si>
  <si>
    <t>213. Monat</t>
  </si>
  <si>
    <t>214. Monat</t>
  </si>
  <si>
    <t>215. Monat</t>
  </si>
  <si>
    <t>216. Monat</t>
  </si>
  <si>
    <t>217. Monat</t>
  </si>
  <si>
    <t>218. Monat</t>
  </si>
  <si>
    <t>219. Monat</t>
  </si>
  <si>
    <t>220. Monat</t>
  </si>
  <si>
    <t>221. Monat</t>
  </si>
  <si>
    <t>222. Monat</t>
  </si>
  <si>
    <t>223. Monat</t>
  </si>
  <si>
    <t>224. Monat</t>
  </si>
  <si>
    <t>225. Monat</t>
  </si>
  <si>
    <t>226. Monat</t>
  </si>
  <si>
    <t>227. Monat</t>
  </si>
  <si>
    <t>228. Monat</t>
  </si>
  <si>
    <t>229. Monat</t>
  </si>
  <si>
    <t>230. Monat</t>
  </si>
  <si>
    <t>231. Monat</t>
  </si>
  <si>
    <t>232. Monat</t>
  </si>
  <si>
    <t>233. Monat</t>
  </si>
  <si>
    <t>234. Monat</t>
  </si>
  <si>
    <t>235. Monat</t>
  </si>
  <si>
    <t>236. Monat</t>
  </si>
  <si>
    <t>237. Monat</t>
  </si>
  <si>
    <t>238. Monat</t>
  </si>
  <si>
    <t>239. Monat</t>
  </si>
  <si>
    <t>240. Monat</t>
  </si>
  <si>
    <t>241. Monat</t>
  </si>
  <si>
    <t>242. Monat</t>
  </si>
  <si>
    <t>243. Monat</t>
  </si>
  <si>
    <t>244. Monat</t>
  </si>
  <si>
    <t>245. Monat</t>
  </si>
  <si>
    <t>246. Monat</t>
  </si>
  <si>
    <t>247. Monat</t>
  </si>
  <si>
    <t>248. Monat</t>
  </si>
  <si>
    <t>249. Monat</t>
  </si>
  <si>
    <t>250. Monat</t>
  </si>
  <si>
    <t>251. Monat</t>
  </si>
  <si>
    <t>252. Monat</t>
  </si>
  <si>
    <t>253. Monat</t>
  </si>
  <si>
    <t>254. Monat</t>
  </si>
  <si>
    <t>255. Monat</t>
  </si>
  <si>
    <t>256. Monat</t>
  </si>
  <si>
    <t>257. Monat</t>
  </si>
  <si>
    <t>258. Monat</t>
  </si>
  <si>
    <t>259. Monat</t>
  </si>
  <si>
    <t>260. Monat</t>
  </si>
  <si>
    <t>261. Monat</t>
  </si>
  <si>
    <t>262. Monat</t>
  </si>
  <si>
    <t>263. Monat</t>
  </si>
  <si>
    <t>264. Monat</t>
  </si>
  <si>
    <t>265. Monat</t>
  </si>
  <si>
    <t>266. Monat</t>
  </si>
  <si>
    <t>267. Monat</t>
  </si>
  <si>
    <t>268. Monat</t>
  </si>
  <si>
    <t>269. Monat</t>
  </si>
  <si>
    <t>270. Monat</t>
  </si>
  <si>
    <t>271. Monat</t>
  </si>
  <si>
    <t>272. Monat</t>
  </si>
  <si>
    <t>273. Monat</t>
  </si>
  <si>
    <t>274. Monat</t>
  </si>
  <si>
    <t>Zinsen</t>
  </si>
  <si>
    <t>Restkapital</t>
  </si>
  <si>
    <t>275. Monat</t>
  </si>
  <si>
    <t>276. Monat</t>
  </si>
  <si>
    <t>277. Monat</t>
  </si>
  <si>
    <t>278. Monat</t>
  </si>
  <si>
    <t>279. Monat</t>
  </si>
  <si>
    <t>280. Monat</t>
  </si>
  <si>
    <t>281. Monat</t>
  </si>
  <si>
    <t>282. Monat</t>
  </si>
  <si>
    <t>283. Monat</t>
  </si>
  <si>
    <t>284. Monat</t>
  </si>
  <si>
    <t>285. Monat</t>
  </si>
  <si>
    <t>286. Monat</t>
  </si>
  <si>
    <t>287. Monat</t>
  </si>
  <si>
    <t>288. Monat</t>
  </si>
  <si>
    <t>289. Monat</t>
  </si>
  <si>
    <t>290. Monat</t>
  </si>
  <si>
    <t>291. Monat</t>
  </si>
  <si>
    <t>292. Monat</t>
  </si>
  <si>
    <t>293. Monat</t>
  </si>
  <si>
    <t>294. Monat</t>
  </si>
  <si>
    <t>295. Monat</t>
  </si>
  <si>
    <t>296. Monat</t>
  </si>
  <si>
    <t>297. Monat</t>
  </si>
  <si>
    <t>298. Monat</t>
  </si>
  <si>
    <t>299. Monat</t>
  </si>
  <si>
    <t>300. Monat</t>
  </si>
  <si>
    <t>301. Monat</t>
  </si>
  <si>
    <t>302. Monat</t>
  </si>
  <si>
    <t>303. Monat</t>
  </si>
  <si>
    <t>304. Monat</t>
  </si>
  <si>
    <t>305. Monat</t>
  </si>
  <si>
    <t>306. Monat</t>
  </si>
  <si>
    <t>307. Monat</t>
  </si>
  <si>
    <t>308. Monat</t>
  </si>
  <si>
    <t>309. Monat</t>
  </si>
  <si>
    <t>310. Monat</t>
  </si>
  <si>
    <t>311. Monat</t>
  </si>
  <si>
    <t>312. Monat</t>
  </si>
  <si>
    <t>313. Monat</t>
  </si>
  <si>
    <t>314. Monat</t>
  </si>
  <si>
    <t>315. Monat</t>
  </si>
  <si>
    <t>316. Monat</t>
  </si>
  <si>
    <t>317. Monat</t>
  </si>
  <si>
    <t>318. Monat</t>
  </si>
  <si>
    <t>319. Monat</t>
  </si>
  <si>
    <t>320. Monat</t>
  </si>
  <si>
    <t>321. Monat</t>
  </si>
  <si>
    <t>322. Monat</t>
  </si>
  <si>
    <t>323. Monat</t>
  </si>
  <si>
    <t>324. Monat</t>
  </si>
  <si>
    <t>325. Monat</t>
  </si>
  <si>
    <t>326. Monat</t>
  </si>
  <si>
    <t>327. Monat</t>
  </si>
  <si>
    <t>328. Monat</t>
  </si>
  <si>
    <t>329. Monat</t>
  </si>
  <si>
    <t>330. Monat</t>
  </si>
  <si>
    <t>331. Monat</t>
  </si>
  <si>
    <t>332. Monat</t>
  </si>
  <si>
    <t>333. Monat</t>
  </si>
  <si>
    <t>334. Monat</t>
  </si>
  <si>
    <t>335. Monat</t>
  </si>
  <si>
    <t>336. Monat</t>
  </si>
  <si>
    <t>337. Monat</t>
  </si>
  <si>
    <t>338. Monat</t>
  </si>
  <si>
    <t>339. Monat</t>
  </si>
  <si>
    <t>340. Monat</t>
  </si>
  <si>
    <t>341. Monat</t>
  </si>
  <si>
    <t>342. Monat</t>
  </si>
  <si>
    <t>343. Monat</t>
  </si>
  <si>
    <t>344. Monat</t>
  </si>
  <si>
    <t>345. Monat</t>
  </si>
  <si>
    <t>346. Monat</t>
  </si>
  <si>
    <t>347. Monat</t>
  </si>
  <si>
    <t>348. Monat</t>
  </si>
  <si>
    <t>349. Monat</t>
  </si>
  <si>
    <t>350. Monat</t>
  </si>
  <si>
    <t>351. Monat</t>
  </si>
  <si>
    <t>352. Monat</t>
  </si>
  <si>
    <t>353. Monat</t>
  </si>
  <si>
    <t>354. Monat</t>
  </si>
  <si>
    <t>355. Monat</t>
  </si>
  <si>
    <t>356. Monat</t>
  </si>
  <si>
    <t>357. Monat</t>
  </si>
  <si>
    <t>358. Monat</t>
  </si>
  <si>
    <t>359. Monat</t>
  </si>
  <si>
    <t>360. Monat</t>
  </si>
  <si>
    <t>361. Monat</t>
  </si>
  <si>
    <t>362. Monat</t>
  </si>
  <si>
    <t>363. Monat</t>
  </si>
  <si>
    <t>364. Monat</t>
  </si>
  <si>
    <t>365. Monat</t>
  </si>
  <si>
    <t>366. Monat</t>
  </si>
  <si>
    <t>367. Monat</t>
  </si>
  <si>
    <t>368. Monat</t>
  </si>
  <si>
    <t>369. Monat</t>
  </si>
  <si>
    <t>370. Monat</t>
  </si>
  <si>
    <t>371. Monat</t>
  </si>
  <si>
    <t>372. Monat</t>
  </si>
  <si>
    <t>373. Monat</t>
  </si>
  <si>
    <t>374. Monat</t>
  </si>
  <si>
    <t>375. Monat</t>
  </si>
  <si>
    <t>376. Monat</t>
  </si>
  <si>
    <t>377. Monat</t>
  </si>
  <si>
    <t>378. Monat</t>
  </si>
  <si>
    <t>379. Monat</t>
  </si>
  <si>
    <t>380. Monat</t>
  </si>
  <si>
    <t>381. Monat</t>
  </si>
  <si>
    <t>382. Monat</t>
  </si>
  <si>
    <t>383. Monat</t>
  </si>
  <si>
    <t>384. Monat</t>
  </si>
  <si>
    <t>385. Monat</t>
  </si>
  <si>
    <t>386. Monat</t>
  </si>
  <si>
    <t>387. Monat</t>
  </si>
  <si>
    <t>388. Monat</t>
  </si>
  <si>
    <t>389. Monat</t>
  </si>
  <si>
    <t>390. Monat</t>
  </si>
  <si>
    <t>391. Monat</t>
  </si>
  <si>
    <t>392. Monat</t>
  </si>
  <si>
    <t>393. Monat</t>
  </si>
  <si>
    <t>394. Monat</t>
  </si>
  <si>
    <t>395. Monat</t>
  </si>
  <si>
    <t>396. Monat</t>
  </si>
  <si>
    <t>397. Monat</t>
  </si>
  <si>
    <t>398. Monat</t>
  </si>
  <si>
    <t>399. Monat</t>
  </si>
  <si>
    <t>400. Monat</t>
  </si>
  <si>
    <t>401. Monat</t>
  </si>
  <si>
    <t>402. Monat</t>
  </si>
  <si>
    <t>403. Monat</t>
  </si>
  <si>
    <t>404. Monat</t>
  </si>
  <si>
    <t>405. Monat</t>
  </si>
  <si>
    <t>406. Monat</t>
  </si>
  <si>
    <t>407. Monat</t>
  </si>
  <si>
    <t>408. Monat</t>
  </si>
  <si>
    <t>409. Monat</t>
  </si>
  <si>
    <t>410. Monat</t>
  </si>
  <si>
    <t>411. Monat</t>
  </si>
  <si>
    <t>412. Monat</t>
  </si>
  <si>
    <t>413. Monat</t>
  </si>
  <si>
    <t>414. Monat</t>
  </si>
  <si>
    <t>415. Monat</t>
  </si>
  <si>
    <t>416. Monat</t>
  </si>
  <si>
    <t>417. Monat</t>
  </si>
  <si>
    <t>418. Monat</t>
  </si>
  <si>
    <t>419. Monat</t>
  </si>
  <si>
    <t>420. Monat</t>
  </si>
  <si>
    <t>421. Monat</t>
  </si>
  <si>
    <t>422. Monat</t>
  </si>
  <si>
    <t>423. Monat</t>
  </si>
  <si>
    <t>424. Monat</t>
  </si>
  <si>
    <t>425. Monat</t>
  </si>
  <si>
    <t>426. Monat</t>
  </si>
  <si>
    <t>427. Monat</t>
  </si>
  <si>
    <t>428. Monat</t>
  </si>
  <si>
    <t>429. Monat</t>
  </si>
  <si>
    <t>430. Monat</t>
  </si>
  <si>
    <t>431. Monat</t>
  </si>
  <si>
    <t>432. Monat</t>
  </si>
  <si>
    <t>433. Monat</t>
  </si>
  <si>
    <t>434. Monat</t>
  </si>
  <si>
    <t>435. Monat</t>
  </si>
  <si>
    <t>436. Monat</t>
  </si>
  <si>
    <t>437. Monat</t>
  </si>
  <si>
    <t>438. Monat</t>
  </si>
  <si>
    <t>439. Monat</t>
  </si>
  <si>
    <t>440. Monat</t>
  </si>
  <si>
    <t>441. Monat</t>
  </si>
  <si>
    <t>442. Monat</t>
  </si>
  <si>
    <t>443. Monat</t>
  </si>
  <si>
    <t>444. Monat</t>
  </si>
  <si>
    <t>445. Monat</t>
  </si>
  <si>
    <t>446. Monat</t>
  </si>
  <si>
    <t>447. Monat</t>
  </si>
  <si>
    <t>448. Monat</t>
  </si>
  <si>
    <t>449. Monat</t>
  </si>
  <si>
    <t>450. Monat</t>
  </si>
  <si>
    <t>451. Monat</t>
  </si>
  <si>
    <t>452. Monat</t>
  </si>
  <si>
    <t>453. Monat</t>
  </si>
  <si>
    <t>454. Monat</t>
  </si>
  <si>
    <t>455. Monat</t>
  </si>
  <si>
    <t>456. Monat</t>
  </si>
  <si>
    <t>457. Monat</t>
  </si>
  <si>
    <t>458. Monat</t>
  </si>
  <si>
    <t>459. Monat</t>
  </si>
  <si>
    <t>460. Monat</t>
  </si>
  <si>
    <t>461. Monat</t>
  </si>
  <si>
    <t>462. Monat</t>
  </si>
  <si>
    <t>463. Monat</t>
  </si>
  <si>
    <t>464. Monat</t>
  </si>
  <si>
    <t>465. Monat</t>
  </si>
  <si>
    <t>466. Monat</t>
  </si>
  <si>
    <t>467. Monat</t>
  </si>
  <si>
    <t>468. Monat</t>
  </si>
  <si>
    <t>469. Monat</t>
  </si>
  <si>
    <t>470. Monat</t>
  </si>
  <si>
    <t>471. Monat</t>
  </si>
  <si>
    <t>472. Monat</t>
  </si>
  <si>
    <t>473. Monat</t>
  </si>
  <si>
    <t>474. Monat</t>
  </si>
  <si>
    <t>475. Monat</t>
  </si>
  <si>
    <t>476. Monat</t>
  </si>
  <si>
    <t>477. Monat</t>
  </si>
  <si>
    <t>478. Monat</t>
  </si>
  <si>
    <t>479. Monat</t>
  </si>
  <si>
    <t>480. Monat</t>
  </si>
  <si>
    <t>481. Monat</t>
  </si>
  <si>
    <t>482. Monat</t>
  </si>
  <si>
    <t>483. Monat</t>
  </si>
  <si>
    <t>484. Monat</t>
  </si>
  <si>
    <t>485. Monat</t>
  </si>
  <si>
    <t>486. Monat</t>
  </si>
  <si>
    <t>487. Monat</t>
  </si>
  <si>
    <t>488. Monat</t>
  </si>
  <si>
    <t>489. Monat</t>
  </si>
  <si>
    <t>490. Monat</t>
  </si>
  <si>
    <t>491. Monat</t>
  </si>
  <si>
    <t>492. Monat</t>
  </si>
  <si>
    <t>493. Monat</t>
  </si>
  <si>
    <t>494. Monat</t>
  </si>
  <si>
    <t>495. Monat</t>
  </si>
  <si>
    <t>496. Monat</t>
  </si>
  <si>
    <t>497. Monat</t>
  </si>
  <si>
    <t>498. Monat</t>
  </si>
  <si>
    <t>Gesamte Tilgung</t>
  </si>
  <si>
    <t>Monat</t>
  </si>
  <si>
    <t>Nettomietrendite in %</t>
  </si>
  <si>
    <t>Wohnfläche in qm</t>
  </si>
  <si>
    <t>Ihr Steuersatz</t>
  </si>
  <si>
    <t xml:space="preserve">Eigenkapitalrendite in % </t>
  </si>
  <si>
    <t>Kalkulation mit und ohne Mietpreiserhöhung</t>
  </si>
  <si>
    <t>%</t>
  </si>
  <si>
    <t xml:space="preserve">Mietpreiserhöhung ab dem
 2. Jahr um </t>
  </si>
  <si>
    <t>Eckdaten der Finanzierung aus dem Reiter Renditerechner</t>
  </si>
  <si>
    <t>Renovierungsaufwand geschätzt</t>
  </si>
  <si>
    <t xml:space="preserve">Kostensteigerung um </t>
  </si>
  <si>
    <t xml:space="preserve">jährlich um </t>
  </si>
  <si>
    <t xml:space="preserve">Nicht umlegbare Kosten </t>
  </si>
  <si>
    <t>Mietertrag abzüglich Darlehen und Kosten</t>
  </si>
  <si>
    <t xml:space="preserve">Anschlussfinanzierung nach 10 Jahren mit fiktivem Zins </t>
  </si>
  <si>
    <t>Tilgungssatz bleibt unverändert</t>
  </si>
  <si>
    <t xml:space="preserve">fiktiver Zinssatz </t>
  </si>
  <si>
    <t xml:space="preserve">monatliche Rate </t>
  </si>
  <si>
    <t xml:space="preserve"> Anschlussfinnazierung mit neuem fiktiven Zinssatz </t>
  </si>
  <si>
    <t>Nettomieteinnahmen im 1. Jahr</t>
  </si>
  <si>
    <t>Steuer im 1. Jahr</t>
  </si>
  <si>
    <t>Darlehensrate im 1. Jahr</t>
  </si>
  <si>
    <t>(Wichtig für die steuerliche  Abschreibung)</t>
  </si>
  <si>
    <t>Verwaltung und Instandhaltungskosten</t>
  </si>
  <si>
    <t>Anschlussfinanzierung mit neuem Folgezins</t>
  </si>
  <si>
    <t xml:space="preserve">Fiktiver Folgezins nach 10 Jahren </t>
  </si>
  <si>
    <t>Verwaltungskosten</t>
  </si>
  <si>
    <t>Instandhaltungskostenpauschale (€  pro qm)</t>
  </si>
  <si>
    <t>Satz für Instandhaltungskostenpauschale (€ pro qm)</t>
  </si>
  <si>
    <t>Satz für Mietausfallpauschale (% in Monat)</t>
  </si>
  <si>
    <t xml:space="preserve">Pauschale für Mietausfall  </t>
  </si>
  <si>
    <t>Jährliche Abschreibung der Anschaffungskosten</t>
  </si>
  <si>
    <t>Tilgungsplan bei gleichbleibenden Kondition</t>
  </si>
  <si>
    <t xml:space="preserve"> </t>
  </si>
  <si>
    <t>anteiliger Gebäudewert</t>
  </si>
  <si>
    <t>Mietpreiserhöhung 
1 % ab dem 2.Jahr</t>
  </si>
  <si>
    <t>jährliche Tilgung</t>
  </si>
  <si>
    <t xml:space="preserve">jährliche Kreditrate </t>
  </si>
  <si>
    <t>Mietertrag abzüglich Darlehen</t>
  </si>
  <si>
    <t>Pauschale für Mietausfall (2 % der Jahresmiete)</t>
  </si>
  <si>
    <t>jährliche Rate</t>
  </si>
  <si>
    <t>Eigenkapital (Investitionssumme abzgl. Kreditbetrag)</t>
  </si>
  <si>
    <t>Abschreibungssatz der Anschaffungskosten (pro Jahr)</t>
  </si>
  <si>
    <t>Reinertrag im 1. Jahr (Netto-Mieteinnahmen abzgl. Kredit und Steuer)</t>
  </si>
  <si>
    <t>Netto-Mieteinnahmen (Kaltmiete)</t>
  </si>
  <si>
    <t>Hier können Sie Angaben zu der Immobilie machen, für die Sie die Rendite berechnen wollen. Es handelt sich um Daten zum Objekt, zur Finanzierung und zu den Mieteinnahmen. Am Ende werden Ihnen sowohl die Nettomietrendite als auch die Eigenkapitalrendite angezeigt</t>
  </si>
  <si>
    <t xml:space="preserve">Bei der Berechnung des Grundstückswerts hilft Ihnen der Bodenrichtwert. Ziehen Sie anschließend den Grundstückswert vom Kaufpreis ab. </t>
  </si>
  <si>
    <t>Lesen Sie mehr zur Höhe der Nebenkosten auf unseren Ratgeberseiten Baunebenkosten und Kaufnebenkosten.</t>
  </si>
  <si>
    <t>Auf unserer Seite Modernisierungskredit geben wir Ihnen einige Beispielrechnungen zum Thema Sanierung.</t>
  </si>
  <si>
    <t xml:space="preserve">Ermitteln Sie den Zinssatz schnell und einfach mit unserem Bauzinsrechner auf der Seite aktuelle Bauzinsen. </t>
  </si>
  <si>
    <t xml:space="preserve">Die Tilgung bestimmt, wie schnell Sie Ihren Baukredit abbezahlen. </t>
  </si>
  <si>
    <t xml:space="preserve">Kalkulieren Sie in Ihre Zinsprognose zur Sicherheit ein, dass die Zinsen in 10 Jahren höher liegen könnten als aktuell. </t>
  </si>
  <si>
    <t xml:space="preserve">Kaufen Sie eine Wohnung, müssen Sie monatliche Kosten für die Hausverwaltung einplanen. Lesen Sie mehr in unserem Ratgeber Eigentumswohnung Nebenkosten. </t>
  </si>
  <si>
    <t xml:space="preserve"> Wir empfehlen Ihnen mindestens 2 € pro Jahr und qm einzuplanen. </t>
  </si>
  <si>
    <t>Um auf Nummer Sicher zu gehen, kalkulieren Sie mit etwa 2 % der monatlichen Miete.</t>
  </si>
  <si>
    <t xml:space="preserve">Sie können einen Teil der Kaufsumme bzw. Baukosten von der Steuer absetzen: Bei Immobilien, die älter als Baujahr 1924 sind, über 40 Jahre jährlich 2,5 % der Kosten, bei jüngeren über 50 Jahre 2 % pro Jahr. </t>
  </si>
  <si>
    <t xml:space="preserve">Die Nettomietrendite bezeichnet den jährlichen Gesamtertrag abzüglich aller Kosten in Bezug zum Kaufpreis. Eine gute Rendite liegt bei min. 4 %.  </t>
  </si>
  <si>
    <t>Wenn es Ihnen vor allem um die Rendite Ihres eingesetzten Eigenkapitals geht, ist dieser Wert für Sie interessant. Er steigt mit der Höhe des Kreditanteils (und dementsprechendem Risiko).</t>
  </si>
  <si>
    <t>Eigenkapitalanteil
(Investitonssumme abzgl. Kreditbetrag)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</si>
</sst>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44" formatCode="_-* #,##0.00\ &quot;€&quot;_-;\-* #,##0.00\ &quot;€&quot;_-;_-* &quot;-&quot;??\ &quot;€&quot;_-;_-@_-"/>
    <numFmt numFmtId="164" formatCode="0.0"/>
    <numFmt numFmtId="165" formatCode="#,##0.00\ &quot;€&quot;"/>
    <numFmt numFmtId="166" formatCode="#,##0\ &quot;€&quot;"/>
    <numFmt numFmtId="167" formatCode="_-* #,##0\ [$€-407]_-;\-* #,##0\ [$€-407]_-;_-* &quot;-&quot;??\ [$€-407]_-;_-@_-"/>
  </numFmts>
  <fonts count="52" x14ac:knownFonts="1">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4"/>
      <color theme="1"/>
      <name val="Calibri"/>
      <family val="2"/>
      <scheme val="minor"/>
    </font>
    <font>
      <b/>
      <sz val="14"/>
      <color theme="1"/>
      <name val="Calibri"/>
      <family val="2"/>
      <scheme val="minor"/>
    </font>
    <font>
      <sz val="14"/>
      <name val="Calibri"/>
      <family val="2"/>
      <scheme val="minor"/>
    </font>
    <font>
      <b/>
      <sz val="14"/>
      <name val="Calibri"/>
      <family val="2"/>
      <scheme val="minor"/>
    </font>
    <font>
      <i/>
      <sz val="14"/>
      <name val="Calibri"/>
      <family val="2"/>
      <scheme val="minor"/>
    </font>
    <font>
      <sz val="16"/>
      <color theme="3"/>
      <name val="Calibri"/>
      <family val="2"/>
      <scheme val="minor"/>
    </font>
    <font>
      <i/>
      <sz val="14"/>
      <color theme="1"/>
      <name val="Calibri"/>
      <family val="2"/>
      <scheme val="minor"/>
    </font>
    <font>
      <i/>
      <sz val="14"/>
      <color theme="0" tint="-0.499984740745262"/>
      <name val="Calibri"/>
      <family val="2"/>
      <scheme val="minor"/>
    </font>
    <font>
      <b/>
      <sz val="12"/>
      <color theme="1"/>
      <name val="Calibri"/>
      <family val="2"/>
      <scheme val="minor"/>
    </font>
    <font>
      <sz val="18"/>
      <color theme="0"/>
      <name val="Calibri"/>
      <family val="2"/>
      <scheme val="minor"/>
    </font>
    <font>
      <b/>
      <sz val="18"/>
      <color theme="0"/>
      <name val="Calibri"/>
      <family val="2"/>
      <scheme val="minor"/>
    </font>
    <font>
      <sz val="14"/>
      <color theme="0"/>
      <name val="Calibri"/>
      <family val="2"/>
      <scheme val="minor"/>
    </font>
    <font>
      <i/>
      <sz val="14"/>
      <color theme="0"/>
      <name val="Calibri"/>
      <family val="2"/>
      <scheme val="minor"/>
    </font>
    <font>
      <sz val="12"/>
      <name val="Calibri"/>
      <family val="2"/>
      <scheme val="minor"/>
    </font>
    <font>
      <b/>
      <sz val="12"/>
      <name val="Calibri"/>
      <family val="2"/>
      <scheme val="minor"/>
    </font>
    <font>
      <b/>
      <sz val="18"/>
      <color theme="3"/>
      <name val="Calibri"/>
      <family val="2"/>
      <scheme val="minor"/>
    </font>
    <font>
      <sz val="14"/>
      <color theme="3"/>
      <name val="Calibri"/>
      <family val="2"/>
      <scheme val="minor"/>
    </font>
    <font>
      <b/>
      <sz val="18"/>
      <color theme="3"/>
      <name val="Roboto Medium"/>
    </font>
    <font>
      <b/>
      <sz val="16"/>
      <name val="Roboto Medium"/>
    </font>
    <font>
      <b/>
      <sz val="14"/>
      <color theme="1"/>
      <name val="Roboto Light"/>
    </font>
    <font>
      <sz val="14"/>
      <color theme="1"/>
      <name val="Roboto Light"/>
    </font>
    <font>
      <sz val="14"/>
      <color theme="1" tint="0.499984740745262"/>
      <name val="Roboto Light"/>
    </font>
    <font>
      <i/>
      <sz val="14"/>
      <color theme="4"/>
      <name val="Roboto Light"/>
    </font>
    <font>
      <sz val="14"/>
      <color theme="4"/>
      <name val="Roboto Light"/>
    </font>
    <font>
      <b/>
      <sz val="14"/>
      <color theme="4"/>
      <name val="Roboto Light"/>
    </font>
    <font>
      <i/>
      <sz val="14"/>
      <color theme="1"/>
      <name val="Roboto Light"/>
    </font>
    <font>
      <i/>
      <sz val="14"/>
      <color theme="0" tint="-0.499984740745262"/>
      <name val="Roboto Light"/>
    </font>
    <font>
      <sz val="18"/>
      <color theme="0"/>
      <name val="Roboto Light"/>
    </font>
    <font>
      <sz val="14"/>
      <color theme="0"/>
      <name val="Roboto Light"/>
    </font>
    <font>
      <b/>
      <sz val="14"/>
      <name val="Roboto Light"/>
    </font>
    <font>
      <sz val="14"/>
      <color theme="0" tint="-0.499984740745262"/>
      <name val="Roboto Light"/>
    </font>
    <font>
      <sz val="10"/>
      <color theme="1" tint="0.499984740745262"/>
      <name val="Roboto Light"/>
    </font>
    <font>
      <sz val="14"/>
      <name val="Roboto Light"/>
    </font>
    <font>
      <sz val="10"/>
      <color theme="4"/>
      <name val="Roboto Light"/>
    </font>
    <font>
      <i/>
      <sz val="16"/>
      <name val="Roboto Light"/>
    </font>
    <font>
      <i/>
      <sz val="18"/>
      <name val="Roboto Light"/>
    </font>
    <font>
      <sz val="12"/>
      <name val="Roboto Light"/>
    </font>
    <font>
      <b/>
      <sz val="12"/>
      <name val="Roboto Light"/>
    </font>
    <font>
      <sz val="16"/>
      <color theme="3"/>
      <name val="Roboto Light"/>
    </font>
    <font>
      <sz val="14"/>
      <color theme="3"/>
      <name val="Roboto Light"/>
    </font>
    <font>
      <sz val="12"/>
      <color theme="1"/>
      <name val="Roboto Light"/>
    </font>
    <font>
      <b/>
      <sz val="16"/>
      <color theme="1"/>
      <name val="Roboto Light"/>
    </font>
    <font>
      <b/>
      <sz val="16"/>
      <name val="Roboto Light"/>
    </font>
    <font>
      <i/>
      <sz val="14"/>
      <name val="Roboto Light"/>
    </font>
    <font>
      <b/>
      <sz val="16"/>
      <color theme="4"/>
      <name val="Roboto Light"/>
    </font>
    <font>
      <sz val="12"/>
      <color theme="1"/>
      <name val="Roboto Medium"/>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s>
  <borders count="30">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style="thin">
        <color theme="0" tint="-0.34998626667073579"/>
      </top>
      <bottom/>
      <diagonal/>
    </border>
    <border>
      <left/>
      <right/>
      <top style="thin">
        <color theme="0" tint="-0.34998626667073579"/>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style="thin">
        <color theme="0" tint="-0.34998626667073579"/>
      </bottom>
      <diagonal/>
    </border>
    <border>
      <left style="thin">
        <color theme="0" tint="-0.499984740745262"/>
      </left>
      <right style="thin">
        <color theme="0" tint="-0.499984740745262"/>
      </right>
      <top style="thin">
        <color theme="0" tint="-0.499984740745262"/>
      </top>
      <bottom style="medium">
        <color indexed="64"/>
      </bottom>
      <diagonal/>
    </border>
  </borders>
  <cellStyleXfs count="105">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308">
    <xf numFmtId="0" fontId="0" fillId="0" borderId="0" xfId="0"/>
    <xf numFmtId="0" fontId="6" fillId="2" borderId="0" xfId="0" applyFont="1" applyFill="1" applyBorder="1"/>
    <xf numFmtId="0" fontId="6" fillId="2" borderId="0" xfId="0" applyFont="1" applyFill="1" applyBorder="1" applyAlignment="1">
      <alignment horizontal="right" indent="2"/>
    </xf>
    <xf numFmtId="9" fontId="6" fillId="2" borderId="0" xfId="0" applyNumberFormat="1" applyFont="1" applyFill="1" applyBorder="1"/>
    <xf numFmtId="44" fontId="6" fillId="2" borderId="0" xfId="0" applyNumberFormat="1" applyFont="1" applyFill="1" applyBorder="1"/>
    <xf numFmtId="44" fontId="7" fillId="2" borderId="0" xfId="0" applyNumberFormat="1" applyFont="1" applyFill="1" applyBorder="1" applyAlignment="1">
      <alignment horizontal="right" indent="2"/>
    </xf>
    <xf numFmtId="44" fontId="7" fillId="2" borderId="0" xfId="1" applyFont="1" applyFill="1" applyBorder="1" applyAlignment="1">
      <alignment horizontal="right" indent="2"/>
    </xf>
    <xf numFmtId="164" fontId="7" fillId="2" borderId="0" xfId="0" applyNumberFormat="1" applyFont="1" applyFill="1" applyBorder="1" applyAlignment="1">
      <alignment horizontal="right" indent="2"/>
    </xf>
    <xf numFmtId="0" fontId="7" fillId="2" borderId="0" xfId="0" applyFont="1" applyFill="1" applyBorder="1"/>
    <xf numFmtId="2" fontId="7" fillId="2" borderId="0" xfId="0" applyNumberFormat="1" applyFont="1" applyFill="1" applyBorder="1" applyAlignment="1">
      <alignment horizontal="right" indent="2"/>
    </xf>
    <xf numFmtId="8" fontId="7" fillId="2" borderId="0" xfId="0" applyNumberFormat="1" applyFont="1" applyFill="1" applyBorder="1" applyAlignment="1">
      <alignment horizontal="right" indent="2"/>
    </xf>
    <xf numFmtId="0" fontId="6" fillId="2" borderId="0" xfId="0" applyFont="1" applyFill="1" applyBorder="1" applyAlignment="1">
      <alignment vertical="center"/>
    </xf>
    <xf numFmtId="44" fontId="6" fillId="2" borderId="0" xfId="1" applyFont="1" applyFill="1" applyBorder="1" applyAlignment="1">
      <alignment horizontal="right" vertical="center"/>
    </xf>
    <xf numFmtId="0" fontId="6" fillId="2" borderId="0" xfId="0" applyFont="1" applyFill="1" applyBorder="1" applyAlignment="1">
      <alignment horizontal="right" vertical="center"/>
    </xf>
    <xf numFmtId="0" fontId="6" fillId="2" borderId="0" xfId="0" applyFont="1" applyFill="1" applyBorder="1" applyAlignment="1">
      <alignment horizontal="center" vertical="center"/>
    </xf>
    <xf numFmtId="0" fontId="7" fillId="2" borderId="0" xfId="0" applyFont="1" applyFill="1" applyBorder="1" applyAlignment="1">
      <alignment horizontal="right" vertical="center" indent="2"/>
    </xf>
    <xf numFmtId="10" fontId="6" fillId="2" borderId="0" xfId="34" applyNumberFormat="1" applyFont="1" applyFill="1" applyBorder="1" applyAlignment="1">
      <alignment horizontal="right" vertical="center"/>
    </xf>
    <xf numFmtId="44" fontId="8" fillId="2" borderId="0" xfId="0" applyNumberFormat="1" applyFont="1" applyFill="1" applyBorder="1" applyAlignment="1">
      <alignment horizontal="right" vertical="center"/>
    </xf>
    <xf numFmtId="0" fontId="7" fillId="2" borderId="0" xfId="0" applyFont="1" applyFill="1" applyBorder="1" applyAlignment="1">
      <alignment horizontal="right" vertical="center"/>
    </xf>
    <xf numFmtId="0" fontId="6" fillId="2" borderId="0" xfId="0" applyFont="1" applyFill="1" applyBorder="1" applyAlignment="1">
      <alignment horizontal="right" vertical="center" indent="2"/>
    </xf>
    <xf numFmtId="44" fontId="6" fillId="2" borderId="0" xfId="0" applyNumberFormat="1" applyFont="1" applyFill="1" applyBorder="1" applyAlignment="1">
      <alignment horizontal="right" indent="2"/>
    </xf>
    <xf numFmtId="0" fontId="8" fillId="2" borderId="0" xfId="0" applyFont="1" applyFill="1" applyBorder="1" applyAlignment="1">
      <alignment horizontal="right" vertical="center"/>
    </xf>
    <xf numFmtId="165" fontId="6" fillId="2" borderId="0" xfId="1" applyNumberFormat="1" applyFont="1" applyFill="1" applyBorder="1" applyAlignment="1">
      <alignment horizontal="right" vertical="center" indent="2"/>
    </xf>
    <xf numFmtId="10" fontId="6" fillId="2" borderId="0" xfId="0" applyNumberFormat="1" applyFont="1" applyFill="1" applyBorder="1" applyAlignment="1">
      <alignment horizontal="right" vertical="center" indent="2"/>
    </xf>
    <xf numFmtId="44" fontId="8" fillId="2" borderId="0" xfId="0" applyNumberFormat="1" applyFont="1" applyFill="1" applyBorder="1" applyAlignment="1">
      <alignment horizontal="right" vertical="center" indent="2"/>
    </xf>
    <xf numFmtId="0" fontId="6" fillId="2" borderId="0" xfId="0" applyFont="1" applyFill="1" applyBorder="1" applyAlignment="1">
      <alignment horizontal="left" vertical="center" indent="2"/>
    </xf>
    <xf numFmtId="0" fontId="8" fillId="2" borderId="0" xfId="0" applyFont="1" applyFill="1" applyBorder="1" applyAlignment="1">
      <alignment horizontal="left" vertical="center" indent="2"/>
    </xf>
    <xf numFmtId="0" fontId="11" fillId="2" borderId="0" xfId="0" applyFont="1" applyFill="1" applyBorder="1" applyAlignment="1">
      <alignment horizontal="right" vertical="center" indent="2"/>
    </xf>
    <xf numFmtId="0" fontId="6" fillId="2" borderId="0" xfId="0" applyNumberFormat="1" applyFont="1" applyFill="1" applyBorder="1" applyAlignment="1">
      <alignment horizontal="left" vertical="center" indent="2"/>
    </xf>
    <xf numFmtId="0" fontId="6" fillId="2" borderId="0" xfId="0" applyNumberFormat="1" applyFont="1" applyFill="1" applyBorder="1" applyAlignment="1">
      <alignment vertical="center"/>
    </xf>
    <xf numFmtId="0" fontId="6" fillId="2" borderId="0" xfId="1" applyNumberFormat="1" applyFont="1" applyFill="1" applyBorder="1" applyAlignment="1">
      <alignment horizontal="right" indent="2"/>
    </xf>
    <xf numFmtId="0" fontId="7" fillId="2" borderId="0" xfId="0" applyNumberFormat="1" applyFont="1" applyFill="1" applyBorder="1" applyAlignment="1">
      <alignment horizontal="right" indent="2"/>
    </xf>
    <xf numFmtId="0" fontId="6" fillId="2" borderId="0" xfId="0" applyNumberFormat="1" applyFont="1" applyFill="1" applyBorder="1"/>
    <xf numFmtId="0" fontId="6" fillId="2" borderId="0" xfId="0" applyNumberFormat="1" applyFont="1" applyFill="1" applyBorder="1" applyAlignment="1">
      <alignment horizontal="right" indent="2"/>
    </xf>
    <xf numFmtId="0" fontId="7" fillId="2" borderId="0" xfId="1" applyNumberFormat="1" applyFont="1" applyFill="1" applyBorder="1" applyAlignment="1">
      <alignment horizontal="right" indent="2"/>
    </xf>
    <xf numFmtId="0" fontId="7" fillId="2" borderId="0" xfId="0" applyNumberFormat="1" applyFont="1" applyFill="1" applyBorder="1"/>
    <xf numFmtId="0" fontId="12" fillId="2" borderId="0" xfId="0" applyFont="1" applyFill="1" applyBorder="1" applyAlignment="1">
      <alignment horizontal="right" vertical="center"/>
    </xf>
    <xf numFmtId="167" fontId="6" fillId="2" borderId="0" xfId="0" applyNumberFormat="1" applyFont="1" applyFill="1" applyBorder="1" applyAlignment="1">
      <alignment horizontal="right" vertical="center" indent="2"/>
    </xf>
    <xf numFmtId="167" fontId="13" fillId="2" borderId="0" xfId="34" applyNumberFormat="1" applyFont="1" applyFill="1" applyBorder="1" applyAlignment="1">
      <alignment horizontal="right" vertical="center" indent="2"/>
    </xf>
    <xf numFmtId="0" fontId="6" fillId="2" borderId="0" xfId="0" applyFont="1" applyFill="1" applyBorder="1" applyAlignment="1">
      <alignment horizontal="left" indent="2"/>
    </xf>
    <xf numFmtId="0" fontId="0" fillId="2" borderId="0" xfId="0" applyFill="1" applyBorder="1"/>
    <xf numFmtId="0" fontId="0" fillId="2" borderId="0" xfId="0" applyFont="1" applyFill="1" applyBorder="1"/>
    <xf numFmtId="0" fontId="0" fillId="2" borderId="9" xfId="0" applyFont="1" applyFill="1" applyBorder="1"/>
    <xf numFmtId="167" fontId="0" fillId="2" borderId="9" xfId="0" applyNumberFormat="1" applyFont="1" applyFill="1" applyBorder="1"/>
    <xf numFmtId="0" fontId="14" fillId="2" borderId="9" xfId="0" applyFont="1" applyFill="1" applyBorder="1"/>
    <xf numFmtId="0" fontId="14" fillId="2" borderId="3" xfId="0" applyFont="1" applyFill="1" applyBorder="1"/>
    <xf numFmtId="0" fontId="14" fillId="2" borderId="7" xfId="0" applyFont="1" applyFill="1" applyBorder="1"/>
    <xf numFmtId="10" fontId="14" fillId="2" borderId="8" xfId="34" applyNumberFormat="1" applyFont="1" applyFill="1" applyBorder="1"/>
    <xf numFmtId="167" fontId="6" fillId="2" borderId="0" xfId="0" applyNumberFormat="1" applyFont="1" applyFill="1" applyBorder="1" applyAlignment="1">
      <alignment horizontal="right" indent="2"/>
    </xf>
    <xf numFmtId="0" fontId="15" fillId="2" borderId="0" xfId="0" applyFont="1" applyFill="1" applyBorder="1"/>
    <xf numFmtId="0" fontId="15" fillId="2" borderId="0" xfId="0" applyFont="1" applyFill="1" applyBorder="1" applyAlignment="1">
      <alignment horizontal="right" indent="2"/>
    </xf>
    <xf numFmtId="0" fontId="7" fillId="2" borderId="2" xfId="0" applyFont="1" applyFill="1" applyBorder="1" applyAlignment="1">
      <alignment horizontal="left" vertical="center" indent="2"/>
    </xf>
    <xf numFmtId="165" fontId="6" fillId="2" borderId="6" xfId="1" applyNumberFormat="1" applyFont="1" applyFill="1" applyBorder="1" applyAlignment="1">
      <alignment horizontal="right" vertical="center" indent="2"/>
    </xf>
    <xf numFmtId="0" fontId="11" fillId="3" borderId="5" xfId="0" applyFont="1" applyFill="1" applyBorder="1" applyAlignment="1">
      <alignment horizontal="right" vertical="center" indent="2"/>
    </xf>
    <xf numFmtId="166" fontId="6" fillId="2" borderId="0" xfId="0" applyNumberFormat="1" applyFont="1" applyFill="1" applyBorder="1" applyAlignment="1">
      <alignment horizontal="right" vertical="center" indent="2"/>
    </xf>
    <xf numFmtId="166" fontId="12" fillId="2" borderId="0" xfId="0" applyNumberFormat="1" applyFont="1" applyFill="1" applyBorder="1" applyAlignment="1">
      <alignment horizontal="right" vertical="center" indent="2"/>
    </xf>
    <xf numFmtId="166" fontId="10" fillId="2" borderId="0" xfId="1" applyNumberFormat="1" applyFont="1" applyFill="1" applyBorder="1" applyAlignment="1">
      <alignment horizontal="right" vertical="center" indent="2"/>
    </xf>
    <xf numFmtId="0" fontId="19" fillId="2" borderId="0" xfId="0" applyFont="1" applyFill="1"/>
    <xf numFmtId="0" fontId="19" fillId="2" borderId="0" xfId="0" applyFont="1" applyFill="1" applyBorder="1" applyAlignment="1">
      <alignment horizontal="center" vertical="center"/>
    </xf>
    <xf numFmtId="0" fontId="19" fillId="2" borderId="0" xfId="0" applyFont="1" applyFill="1" applyAlignment="1">
      <alignment horizontal="center" vertical="center"/>
    </xf>
    <xf numFmtId="0" fontId="19" fillId="2" borderId="0" xfId="0" applyFont="1" applyFill="1" applyBorder="1"/>
    <xf numFmtId="9" fontId="19" fillId="2" borderId="0" xfId="34" applyFont="1" applyFill="1" applyBorder="1"/>
    <xf numFmtId="0" fontId="16" fillId="2" borderId="0" xfId="0" applyFont="1" applyFill="1" applyBorder="1" applyAlignment="1">
      <alignment horizontal="left" vertical="center" indent="2"/>
    </xf>
    <xf numFmtId="0" fontId="15" fillId="2" borderId="0" xfId="0" applyFont="1" applyFill="1" applyBorder="1" applyAlignment="1">
      <alignment vertical="center"/>
    </xf>
    <xf numFmtId="0" fontId="7" fillId="2" borderId="0" xfId="0" applyFont="1" applyFill="1" applyBorder="1" applyAlignment="1">
      <alignment horizontal="left" vertical="center" indent="2"/>
    </xf>
    <xf numFmtId="0" fontId="12" fillId="2" borderId="0" xfId="0" applyFont="1" applyFill="1" applyBorder="1" applyAlignment="1">
      <alignment horizontal="left" vertical="center" wrapText="1" indent="2"/>
    </xf>
    <xf numFmtId="0" fontId="9" fillId="2" borderId="0" xfId="0" applyFont="1" applyFill="1" applyBorder="1" applyAlignment="1">
      <alignment horizontal="left" vertical="center" indent="2"/>
    </xf>
    <xf numFmtId="0" fontId="9" fillId="2" borderId="0" xfId="0" applyFont="1" applyFill="1" applyBorder="1" applyAlignment="1">
      <alignment horizontal="right" vertical="center"/>
    </xf>
    <xf numFmtId="166" fontId="9" fillId="2" borderId="0" xfId="34" applyNumberFormat="1" applyFont="1" applyFill="1" applyBorder="1" applyAlignment="1">
      <alignment horizontal="right" vertical="center" indent="2"/>
    </xf>
    <xf numFmtId="0" fontId="17" fillId="2" borderId="0" xfId="0" applyFont="1" applyFill="1" applyBorder="1"/>
    <xf numFmtId="0" fontId="17" fillId="2" borderId="0" xfId="0" applyNumberFormat="1" applyFont="1" applyFill="1" applyBorder="1" applyAlignment="1">
      <alignment vertical="center"/>
    </xf>
    <xf numFmtId="0" fontId="17" fillId="2" borderId="0" xfId="1" applyNumberFormat="1" applyFont="1" applyFill="1" applyBorder="1" applyAlignment="1">
      <alignment horizontal="right" indent="2"/>
    </xf>
    <xf numFmtId="0" fontId="21" fillId="2" borderId="0" xfId="0" applyFont="1" applyFill="1" applyBorder="1" applyAlignment="1">
      <alignment horizontal="left" vertical="center"/>
    </xf>
    <xf numFmtId="0" fontId="6" fillId="4" borderId="0" xfId="0" applyFont="1" applyFill="1" applyBorder="1"/>
    <xf numFmtId="0" fontId="6" fillId="4" borderId="0" xfId="0" applyFont="1" applyFill="1" applyBorder="1" applyAlignment="1">
      <alignment horizontal="left" vertical="center" indent="2"/>
    </xf>
    <xf numFmtId="0" fontId="6" fillId="4" borderId="0" xfId="0" applyFont="1" applyFill="1" applyBorder="1" applyAlignment="1">
      <alignment vertical="center"/>
    </xf>
    <xf numFmtId="0" fontId="6" fillId="4" borderId="0" xfId="0" applyFont="1" applyFill="1" applyBorder="1" applyAlignment="1">
      <alignment horizontal="right" indent="2"/>
    </xf>
    <xf numFmtId="0" fontId="22" fillId="2" borderId="0" xfId="0" applyFont="1" applyFill="1" applyBorder="1"/>
    <xf numFmtId="0" fontId="22" fillId="2" borderId="0" xfId="0" applyFont="1" applyFill="1" applyBorder="1" applyAlignment="1">
      <alignment vertical="center"/>
    </xf>
    <xf numFmtId="0" fontId="22" fillId="2" borderId="0" xfId="0" applyFont="1" applyFill="1" applyBorder="1" applyAlignment="1">
      <alignment horizontal="right" indent="2"/>
    </xf>
    <xf numFmtId="0" fontId="22" fillId="4" borderId="0" xfId="0" applyFont="1" applyFill="1" applyBorder="1"/>
    <xf numFmtId="0" fontId="22" fillId="4" borderId="0" xfId="0" applyFont="1" applyFill="1" applyBorder="1" applyAlignment="1">
      <alignment horizontal="left" vertical="center" indent="2"/>
    </xf>
    <xf numFmtId="0" fontId="22" fillId="4" borderId="0" xfId="0" applyFont="1" applyFill="1" applyBorder="1" applyAlignment="1">
      <alignment vertical="center"/>
    </xf>
    <xf numFmtId="0" fontId="22" fillId="4" borderId="0" xfId="0" applyFont="1" applyFill="1" applyBorder="1" applyAlignment="1">
      <alignment horizontal="right" indent="2"/>
    </xf>
    <xf numFmtId="0" fontId="0" fillId="2" borderId="0" xfId="0" applyFill="1"/>
    <xf numFmtId="165" fontId="0" fillId="2" borderId="0" xfId="0" applyNumberFormat="1" applyFill="1"/>
    <xf numFmtId="3" fontId="14" fillId="2" borderId="9" xfId="0" applyNumberFormat="1" applyFont="1" applyFill="1" applyBorder="1"/>
    <xf numFmtId="10" fontId="20" fillId="2" borderId="5" xfId="34" applyNumberFormat="1" applyFont="1" applyFill="1" applyBorder="1"/>
    <xf numFmtId="166" fontId="19" fillId="2" borderId="0" xfId="0" applyNumberFormat="1" applyFont="1" applyFill="1" applyBorder="1" applyAlignment="1">
      <alignment horizontal="center" vertical="center"/>
    </xf>
    <xf numFmtId="9" fontId="19" fillId="2" borderId="0" xfId="34" applyFont="1" applyFill="1" applyBorder="1" applyAlignment="1">
      <alignment horizontal="center" vertical="center"/>
    </xf>
    <xf numFmtId="0" fontId="19" fillId="2" borderId="0" xfId="0" applyFont="1" applyFill="1" applyAlignment="1">
      <alignment horizontal="right"/>
    </xf>
    <xf numFmtId="0" fontId="19" fillId="2" borderId="0" xfId="0" applyFont="1" applyFill="1" applyAlignment="1">
      <alignment horizontal="right" vertical="center"/>
    </xf>
    <xf numFmtId="0" fontId="6" fillId="2" borderId="0" xfId="0" applyFont="1" applyFill="1" applyBorder="1" applyAlignment="1">
      <alignment horizontal="right"/>
    </xf>
    <xf numFmtId="0" fontId="22" fillId="4" borderId="0" xfId="0" applyFont="1" applyFill="1" applyBorder="1" applyAlignment="1">
      <alignment horizontal="right"/>
    </xf>
    <xf numFmtId="0" fontId="22" fillId="2" borderId="0" xfId="0" applyFont="1" applyFill="1" applyBorder="1" applyAlignment="1">
      <alignment horizontal="right"/>
    </xf>
    <xf numFmtId="0" fontId="6" fillId="2" borderId="0" xfId="0" applyFont="1" applyFill="1"/>
    <xf numFmtId="165" fontId="6" fillId="2" borderId="0" xfId="0" applyNumberFormat="1" applyFont="1" applyFill="1"/>
    <xf numFmtId="166" fontId="6" fillId="2" borderId="0" xfId="0" applyNumberFormat="1" applyFont="1" applyFill="1" applyBorder="1"/>
    <xf numFmtId="0" fontId="7" fillId="2" borderId="0" xfId="0" applyNumberFormat="1" applyFont="1" applyFill="1" applyBorder="1" applyAlignment="1">
      <alignment horizontal="left" indent="2"/>
    </xf>
    <xf numFmtId="0" fontId="7" fillId="2" borderId="0" xfId="1" applyNumberFormat="1" applyFont="1" applyFill="1" applyBorder="1" applyAlignment="1">
      <alignment horizontal="left" indent="2"/>
    </xf>
    <xf numFmtId="0" fontId="17" fillId="2" borderId="0" xfId="0" applyFont="1" applyFill="1" applyBorder="1" applyAlignment="1">
      <alignment horizontal="right" indent="2"/>
    </xf>
    <xf numFmtId="0" fontId="10" fillId="2" borderId="0" xfId="0" applyFont="1" applyFill="1" applyBorder="1" applyAlignment="1">
      <alignment horizontal="left" vertical="center" wrapText="1" indent="2"/>
    </xf>
    <xf numFmtId="0" fontId="18" fillId="2" borderId="0" xfId="0" applyFont="1" applyFill="1" applyBorder="1" applyAlignment="1">
      <alignment horizontal="left" vertical="center" wrapText="1" indent="2"/>
    </xf>
    <xf numFmtId="0" fontId="8" fillId="2" borderId="0" xfId="0" applyFont="1" applyFill="1" applyBorder="1" applyAlignment="1">
      <alignment horizontal="center" vertical="center" wrapText="1"/>
    </xf>
    <xf numFmtId="0" fontId="23" fillId="2" borderId="0" xfId="0" applyFont="1" applyFill="1" applyBorder="1" applyAlignment="1">
      <alignment horizontal="left" vertical="center"/>
    </xf>
    <xf numFmtId="0" fontId="24" fillId="3" borderId="3" xfId="0" applyFont="1" applyFill="1" applyBorder="1" applyAlignment="1">
      <alignment horizontal="left" vertical="center" wrapText="1" indent="2"/>
    </xf>
    <xf numFmtId="0" fontId="24" fillId="3" borderId="4" xfId="0" applyFont="1" applyFill="1" applyBorder="1" applyAlignment="1">
      <alignment horizontal="left" vertical="center" wrapText="1" indent="2"/>
    </xf>
    <xf numFmtId="0" fontId="25" fillId="2" borderId="2" xfId="0" applyFont="1" applyFill="1" applyBorder="1" applyAlignment="1">
      <alignment horizontal="left" vertical="center" indent="2"/>
    </xf>
    <xf numFmtId="0" fontId="25" fillId="2" borderId="0" xfId="0" applyFont="1" applyFill="1" applyBorder="1" applyAlignment="1">
      <alignment horizontal="right" vertical="center"/>
    </xf>
    <xf numFmtId="0" fontId="26" fillId="2" borderId="0" xfId="0" applyFont="1" applyFill="1" applyBorder="1" applyAlignment="1">
      <alignment horizontal="right" vertical="center" indent="2"/>
    </xf>
    <xf numFmtId="165" fontId="26" fillId="2" borderId="6" xfId="1" applyNumberFormat="1" applyFont="1" applyFill="1" applyBorder="1" applyAlignment="1">
      <alignment horizontal="right" vertical="center" indent="2"/>
    </xf>
    <xf numFmtId="0" fontId="26" fillId="2" borderId="0" xfId="1" applyNumberFormat="1" applyFont="1" applyFill="1" applyBorder="1" applyAlignment="1">
      <alignment horizontal="right" indent="2"/>
    </xf>
    <xf numFmtId="0" fontId="26" fillId="2" borderId="0" xfId="0" applyNumberFormat="1" applyFont="1" applyFill="1" applyBorder="1" applyAlignment="1">
      <alignment horizontal="right" indent="2"/>
    </xf>
    <xf numFmtId="0" fontId="26" fillId="2" borderId="2" xfId="0" applyFont="1" applyFill="1" applyBorder="1" applyAlignment="1">
      <alignment horizontal="left" vertical="center" indent="2"/>
    </xf>
    <xf numFmtId="0" fontId="26" fillId="2" borderId="0" xfId="0" applyFont="1" applyFill="1" applyBorder="1" applyAlignment="1">
      <alignment horizontal="right" vertical="center"/>
    </xf>
    <xf numFmtId="9" fontId="27" fillId="2" borderId="10" xfId="1" applyNumberFormat="1" applyFont="1" applyFill="1" applyBorder="1" applyAlignment="1">
      <alignment horizontal="right" vertical="center" indent="2"/>
    </xf>
    <xf numFmtId="165" fontId="26" fillId="2" borderId="0" xfId="1" applyNumberFormat="1" applyFont="1" applyFill="1" applyBorder="1" applyAlignment="1">
      <alignment horizontal="right" vertical="center" indent="2"/>
    </xf>
    <xf numFmtId="0" fontId="26" fillId="2" borderId="0" xfId="0" applyNumberFormat="1" applyFont="1" applyFill="1" applyBorder="1" applyAlignment="1"/>
    <xf numFmtId="0" fontId="28" fillId="2" borderId="2" xfId="0" applyFont="1" applyFill="1" applyBorder="1" applyAlignment="1">
      <alignment horizontal="left" vertical="center" wrapText="1" indent="2"/>
    </xf>
    <xf numFmtId="0" fontId="29" fillId="2" borderId="0" xfId="0" applyFont="1" applyFill="1" applyBorder="1" applyAlignment="1">
      <alignment horizontal="right" vertical="center"/>
    </xf>
    <xf numFmtId="166" fontId="29" fillId="2" borderId="0" xfId="34" applyNumberFormat="1" applyFont="1" applyFill="1" applyBorder="1" applyAlignment="1">
      <alignment horizontal="right" vertical="center" indent="2"/>
    </xf>
    <xf numFmtId="0" fontId="26" fillId="2" borderId="0" xfId="0" applyNumberFormat="1" applyFont="1" applyFill="1" applyBorder="1" applyAlignment="1">
      <alignment horizontal="left" indent="2"/>
    </xf>
    <xf numFmtId="0" fontId="30" fillId="2" borderId="0" xfId="0" applyFont="1" applyFill="1" applyBorder="1" applyAlignment="1">
      <alignment horizontal="right" vertical="center"/>
    </xf>
    <xf numFmtId="166" fontId="29" fillId="2" borderId="0" xfId="0" applyNumberFormat="1" applyFont="1" applyFill="1" applyBorder="1" applyAlignment="1">
      <alignment horizontal="right" vertical="center" indent="2"/>
    </xf>
    <xf numFmtId="0" fontId="30" fillId="2" borderId="2" xfId="0" applyFont="1" applyFill="1" applyBorder="1" applyAlignment="1">
      <alignment horizontal="left" vertical="center" indent="2"/>
    </xf>
    <xf numFmtId="0" fontId="28" fillId="2" borderId="2" xfId="0" applyFont="1" applyFill="1" applyBorder="1" applyAlignment="1">
      <alignment horizontal="left" vertical="center" indent="2"/>
    </xf>
    <xf numFmtId="0" fontId="28" fillId="2" borderId="0" xfId="0" applyFont="1" applyFill="1" applyBorder="1" applyAlignment="1">
      <alignment horizontal="right" vertical="center"/>
    </xf>
    <xf numFmtId="166" fontId="28" fillId="2" borderId="0" xfId="0" applyNumberFormat="1" applyFont="1" applyFill="1" applyBorder="1" applyAlignment="1">
      <alignment horizontal="right" vertical="center" indent="2"/>
    </xf>
    <xf numFmtId="166" fontId="28" fillId="2" borderId="0" xfId="1" applyNumberFormat="1" applyFont="1" applyFill="1" applyBorder="1" applyAlignment="1">
      <alignment horizontal="right" vertical="center" indent="2"/>
    </xf>
    <xf numFmtId="10" fontId="26" fillId="2" borderId="6" xfId="34" applyNumberFormat="1" applyFont="1" applyFill="1" applyBorder="1" applyAlignment="1">
      <alignment horizontal="right" vertical="center" indent="2"/>
    </xf>
    <xf numFmtId="166" fontId="28" fillId="2" borderId="0" xfId="34" applyNumberFormat="1" applyFont="1" applyFill="1" applyBorder="1" applyAlignment="1">
      <alignment horizontal="right" vertical="center" indent="2"/>
    </xf>
    <xf numFmtId="10" fontId="26" fillId="2" borderId="6" xfId="0" applyNumberFormat="1" applyFont="1" applyFill="1" applyBorder="1" applyAlignment="1">
      <alignment horizontal="right" vertical="center" indent="2"/>
    </xf>
    <xf numFmtId="0" fontId="31" fillId="2" borderId="2" xfId="0" applyFont="1" applyFill="1" applyBorder="1" applyAlignment="1">
      <alignment horizontal="left" vertical="center" wrapText="1" indent="2"/>
    </xf>
    <xf numFmtId="0" fontId="31" fillId="2" borderId="0" xfId="0" applyFont="1" applyFill="1" applyBorder="1" applyAlignment="1">
      <alignment horizontal="right" vertical="center"/>
    </xf>
    <xf numFmtId="167" fontId="32" fillId="2" borderId="0" xfId="34" applyNumberFormat="1" applyFont="1" applyFill="1" applyBorder="1" applyAlignment="1">
      <alignment horizontal="right" vertical="center" indent="2"/>
    </xf>
    <xf numFmtId="0" fontId="26" fillId="2" borderId="0" xfId="0" applyFont="1" applyFill="1" applyBorder="1" applyAlignment="1">
      <alignment horizontal="left" indent="2"/>
    </xf>
    <xf numFmtId="0" fontId="26" fillId="2" borderId="0" xfId="0" applyFont="1" applyFill="1" applyBorder="1" applyAlignment="1">
      <alignment horizontal="right" indent="2"/>
    </xf>
    <xf numFmtId="0" fontId="33" fillId="2" borderId="0" xfId="0" applyFont="1" applyFill="1" applyBorder="1" applyAlignment="1">
      <alignment horizontal="right" indent="2"/>
    </xf>
    <xf numFmtId="0" fontId="34" fillId="2" borderId="0" xfId="0" applyFont="1" applyFill="1" applyBorder="1" applyAlignment="1">
      <alignment horizontal="right" indent="2"/>
    </xf>
    <xf numFmtId="0" fontId="30" fillId="3" borderId="2" xfId="0" applyFont="1" applyFill="1" applyBorder="1" applyAlignment="1">
      <alignment horizontal="left" vertical="center" indent="2"/>
    </xf>
    <xf numFmtId="0" fontId="35" fillId="3" borderId="0" xfId="0" applyFont="1" applyFill="1" applyBorder="1" applyAlignment="1">
      <alignment horizontal="right" vertical="center"/>
    </xf>
    <xf numFmtId="2" fontId="30" fillId="3" borderId="0" xfId="34" applyNumberFormat="1" applyFont="1" applyFill="1" applyBorder="1" applyAlignment="1">
      <alignment horizontal="right" vertical="center" indent="2"/>
    </xf>
    <xf numFmtId="44" fontId="26" fillId="3" borderId="6" xfId="0" applyNumberFormat="1" applyFont="1" applyFill="1" applyBorder="1" applyAlignment="1">
      <alignment horizontal="right" indent="2"/>
    </xf>
    <xf numFmtId="0" fontId="26" fillId="2" borderId="0" xfId="0" applyFont="1" applyFill="1" applyBorder="1" applyAlignment="1"/>
    <xf numFmtId="0" fontId="30" fillId="3" borderId="7" xfId="0" applyFont="1" applyFill="1" applyBorder="1" applyAlignment="1">
      <alignment horizontal="left" vertical="center" indent="2"/>
    </xf>
    <xf numFmtId="0" fontId="35" fillId="3" borderId="1" xfId="0" applyFont="1" applyFill="1" applyBorder="1" applyAlignment="1">
      <alignment horizontal="right" vertical="center"/>
    </xf>
    <xf numFmtId="2" fontId="30" fillId="3" borderId="1" xfId="34" applyNumberFormat="1" applyFont="1" applyFill="1" applyBorder="1" applyAlignment="1">
      <alignment horizontal="right" vertical="center" indent="2"/>
    </xf>
    <xf numFmtId="44" fontId="26" fillId="3" borderId="8" xfId="0" applyNumberFormat="1" applyFont="1" applyFill="1" applyBorder="1" applyAlignment="1">
      <alignment horizontal="right" indent="2"/>
    </xf>
    <xf numFmtId="0" fontId="26" fillId="2" borderId="0" xfId="0" applyFont="1" applyFill="1" applyBorder="1" applyAlignment="1">
      <alignment horizontal="left" vertical="center" indent="2"/>
    </xf>
    <xf numFmtId="0" fontId="26" fillId="2" borderId="0" xfId="0" applyFont="1" applyFill="1" applyBorder="1" applyAlignment="1">
      <alignment vertical="center"/>
    </xf>
    <xf numFmtId="166" fontId="27" fillId="2" borderId="10" xfId="1" applyNumberFormat="1" applyFont="1" applyFill="1" applyBorder="1" applyAlignment="1">
      <alignment horizontal="right" vertical="center" indent="2"/>
    </xf>
    <xf numFmtId="165" fontId="26" fillId="2" borderId="28" xfId="1" applyNumberFormat="1" applyFont="1" applyFill="1" applyBorder="1" applyAlignment="1">
      <alignment horizontal="right" vertical="center" indent="2"/>
    </xf>
    <xf numFmtId="0" fontId="26" fillId="2" borderId="2" xfId="0" applyFont="1" applyFill="1" applyBorder="1" applyAlignment="1">
      <alignment horizontal="left" vertical="center" wrapText="1" indent="2"/>
    </xf>
    <xf numFmtId="166" fontId="36" fillId="2" borderId="16" xfId="34" applyNumberFormat="1" applyFont="1" applyFill="1" applyBorder="1" applyAlignment="1">
      <alignment horizontal="right" vertical="center" indent="2"/>
    </xf>
    <xf numFmtId="10" fontId="26" fillId="2" borderId="15" xfId="0" applyNumberFormat="1" applyFont="1" applyFill="1" applyBorder="1" applyAlignment="1">
      <alignment horizontal="right" vertical="center" indent="2"/>
    </xf>
    <xf numFmtId="165" fontId="27" fillId="2" borderId="10" xfId="34" applyNumberFormat="1" applyFont="1" applyFill="1" applyBorder="1" applyAlignment="1">
      <alignment horizontal="right" vertical="center" indent="2"/>
    </xf>
    <xf numFmtId="0" fontId="26" fillId="2" borderId="0" xfId="0" applyNumberFormat="1" applyFont="1" applyFill="1" applyBorder="1" applyAlignment="1">
      <alignment horizontal="left"/>
    </xf>
    <xf numFmtId="0" fontId="26" fillId="2" borderId="0" xfId="0" applyNumberFormat="1" applyFont="1" applyFill="1" applyBorder="1"/>
    <xf numFmtId="9" fontId="27" fillId="2" borderId="10" xfId="34" applyFont="1" applyFill="1" applyBorder="1" applyAlignment="1">
      <alignment horizontal="right" vertical="center" indent="2"/>
    </xf>
    <xf numFmtId="0" fontId="26" fillId="2" borderId="0" xfId="0" applyNumberFormat="1" applyFont="1" applyFill="1" applyBorder="1" applyAlignment="1">
      <alignment vertical="top"/>
    </xf>
    <xf numFmtId="166" fontId="36" fillId="2" borderId="0" xfId="34" applyNumberFormat="1" applyFont="1" applyFill="1" applyBorder="1" applyAlignment="1">
      <alignment horizontal="right" vertical="center" indent="2"/>
    </xf>
    <xf numFmtId="0" fontId="30" fillId="3" borderId="1" xfId="0" applyFont="1" applyFill="1" applyBorder="1" applyAlignment="1">
      <alignment horizontal="right" vertical="center"/>
    </xf>
    <xf numFmtId="166" fontId="30" fillId="3" borderId="1" xfId="0" applyNumberFormat="1" applyFont="1" applyFill="1" applyBorder="1" applyAlignment="1">
      <alignment horizontal="right" vertical="center" indent="2"/>
    </xf>
    <xf numFmtId="166" fontId="26" fillId="2" borderId="0" xfId="0" applyNumberFormat="1" applyFont="1" applyFill="1" applyBorder="1" applyAlignment="1">
      <alignment horizontal="right" indent="2"/>
    </xf>
    <xf numFmtId="10" fontId="26" fillId="2" borderId="0" xfId="34" applyNumberFormat="1" applyFont="1" applyFill="1" applyBorder="1" applyAlignment="1">
      <alignment horizontal="right" vertical="center" indent="2"/>
    </xf>
    <xf numFmtId="10" fontId="26" fillId="2" borderId="0" xfId="0" applyNumberFormat="1" applyFont="1" applyFill="1" applyBorder="1" applyAlignment="1">
      <alignment horizontal="right" vertical="center" indent="2"/>
    </xf>
    <xf numFmtId="166" fontId="26" fillId="2" borderId="0" xfId="1" applyNumberFormat="1" applyFont="1" applyFill="1" applyBorder="1" applyAlignment="1">
      <alignment horizontal="right" indent="2"/>
    </xf>
    <xf numFmtId="0" fontId="37" fillId="2" borderId="2" xfId="0" applyFont="1" applyFill="1" applyBorder="1" applyAlignment="1">
      <alignment horizontal="left" vertical="center" indent="2"/>
    </xf>
    <xf numFmtId="0" fontId="37" fillId="2" borderId="0" xfId="0" applyFont="1" applyFill="1" applyBorder="1" applyAlignment="1">
      <alignment horizontal="right" vertical="center"/>
    </xf>
    <xf numFmtId="44" fontId="38" fillId="2" borderId="6" xfId="0" applyNumberFormat="1" applyFont="1" applyFill="1" applyBorder="1" applyAlignment="1">
      <alignment horizontal="right" vertical="center" indent="2"/>
    </xf>
    <xf numFmtId="44" fontId="38" fillId="2" borderId="0" xfId="0" applyNumberFormat="1" applyFont="1" applyFill="1" applyBorder="1" applyAlignment="1">
      <alignment horizontal="right" vertical="center" indent="2"/>
    </xf>
    <xf numFmtId="10" fontId="26" fillId="2" borderId="0" xfId="1" applyNumberFormat="1" applyFont="1" applyFill="1" applyBorder="1" applyAlignment="1">
      <alignment horizontal="right" indent="2"/>
    </xf>
    <xf numFmtId="0" fontId="38" fillId="2" borderId="2" xfId="0" applyFont="1" applyFill="1" applyBorder="1" applyAlignment="1">
      <alignment horizontal="left" vertical="center" indent="2"/>
    </xf>
    <xf numFmtId="0" fontId="38" fillId="2" borderId="0" xfId="0" applyFont="1" applyFill="1" applyBorder="1" applyAlignment="1">
      <alignment horizontal="right" vertical="center"/>
    </xf>
    <xf numFmtId="10" fontId="36" fillId="2" borderId="10" xfId="34" applyNumberFormat="1" applyFont="1" applyFill="1" applyBorder="1" applyAlignment="1">
      <alignment horizontal="right" vertical="center" indent="2"/>
    </xf>
    <xf numFmtId="2" fontId="26" fillId="2" borderId="0" xfId="0" applyNumberFormat="1" applyFont="1" applyFill="1" applyBorder="1" applyAlignment="1"/>
    <xf numFmtId="2" fontId="26" fillId="2" borderId="0" xfId="0" applyNumberFormat="1" applyFont="1" applyFill="1" applyBorder="1" applyAlignment="1">
      <alignment horizontal="right" indent="2"/>
    </xf>
    <xf numFmtId="10" fontId="27" fillId="2" borderId="10" xfId="34" applyNumberFormat="1" applyFont="1" applyFill="1" applyBorder="1" applyAlignment="1">
      <alignment horizontal="right" vertical="center" indent="2"/>
    </xf>
    <xf numFmtId="44" fontId="26" fillId="2" borderId="6" xfId="0" applyNumberFormat="1" applyFont="1" applyFill="1" applyBorder="1" applyAlignment="1">
      <alignment horizontal="right" indent="2"/>
    </xf>
    <xf numFmtId="44" fontId="26" fillId="2" borderId="0" xfId="0" applyNumberFormat="1" applyFont="1" applyFill="1" applyBorder="1" applyAlignment="1">
      <alignment horizontal="right" indent="2"/>
    </xf>
    <xf numFmtId="8" fontId="26" fillId="2" borderId="0" xfId="0" applyNumberFormat="1" applyFont="1" applyFill="1" applyBorder="1" applyAlignment="1"/>
    <xf numFmtId="10" fontId="27" fillId="2" borderId="0" xfId="34" applyNumberFormat="1" applyFont="1" applyFill="1" applyBorder="1" applyAlignment="1">
      <alignment horizontal="right" vertical="center" indent="2"/>
    </xf>
    <xf numFmtId="8" fontId="26" fillId="2" borderId="0" xfId="0" applyNumberFormat="1" applyFont="1" applyFill="1" applyBorder="1" applyAlignment="1">
      <alignment horizontal="right" indent="2"/>
    </xf>
    <xf numFmtId="44" fontId="26" fillId="2" borderId="0" xfId="1" applyFont="1" applyFill="1" applyBorder="1" applyAlignment="1">
      <alignment horizontal="right" indent="2"/>
    </xf>
    <xf numFmtId="166" fontId="27" fillId="2" borderId="0" xfId="1" applyNumberFormat="1" applyFont="1" applyFill="1" applyBorder="1" applyAlignment="1">
      <alignment horizontal="right" vertical="center" indent="2"/>
    </xf>
    <xf numFmtId="166" fontId="27" fillId="2" borderId="16" xfId="1" applyNumberFormat="1" applyFont="1" applyFill="1" applyBorder="1" applyAlignment="1">
      <alignment horizontal="right" vertical="center" indent="2"/>
    </xf>
    <xf numFmtId="165" fontId="26" fillId="2" borderId="15" xfId="1" applyNumberFormat="1" applyFont="1" applyFill="1" applyBorder="1" applyAlignment="1">
      <alignment horizontal="right" vertical="center" indent="2"/>
    </xf>
    <xf numFmtId="165" fontId="26" fillId="2" borderId="0" xfId="1" applyNumberFormat="1" applyFont="1" applyFill="1" applyBorder="1" applyAlignment="1">
      <alignment vertical="top"/>
    </xf>
    <xf numFmtId="166" fontId="26" fillId="2" borderId="0" xfId="1" applyNumberFormat="1" applyFont="1" applyFill="1" applyBorder="1" applyAlignment="1">
      <alignment horizontal="right" vertical="center" indent="2"/>
    </xf>
    <xf numFmtId="0" fontId="26" fillId="0" borderId="0" xfId="0" applyFont="1" applyFill="1" applyAlignment="1">
      <alignment horizontal="left" vertical="top"/>
    </xf>
    <xf numFmtId="44" fontId="38" fillId="2" borderId="0" xfId="0" applyNumberFormat="1" applyFont="1" applyFill="1" applyBorder="1" applyAlignment="1">
      <alignment horizontal="left" vertical="center" indent="2"/>
    </xf>
    <xf numFmtId="0" fontId="39" fillId="2" borderId="2" xfId="0" applyFont="1" applyFill="1" applyBorder="1" applyAlignment="1">
      <alignment horizontal="left" vertical="center" indent="2"/>
    </xf>
    <xf numFmtId="0" fontId="39" fillId="2" borderId="0" xfId="0" applyFont="1" applyFill="1" applyBorder="1" applyAlignment="1">
      <alignment horizontal="right" vertical="center"/>
    </xf>
    <xf numFmtId="10" fontId="29" fillId="2" borderId="0" xfId="0" applyNumberFormat="1" applyFont="1" applyFill="1" applyBorder="1" applyAlignment="1">
      <alignment horizontal="right" vertical="center" indent="2"/>
    </xf>
    <xf numFmtId="3" fontId="27" fillId="2" borderId="10" xfId="0" applyNumberFormat="1" applyFont="1" applyFill="1" applyBorder="1" applyAlignment="1">
      <alignment horizontal="right" vertical="center" indent="2"/>
    </xf>
    <xf numFmtId="166" fontId="27" fillId="2" borderId="10" xfId="0" applyNumberFormat="1" applyFont="1" applyFill="1" applyBorder="1" applyAlignment="1">
      <alignment horizontal="right" vertical="center" indent="2"/>
    </xf>
    <xf numFmtId="0" fontId="26" fillId="0" borderId="0" xfId="0" applyFont="1" applyFill="1"/>
    <xf numFmtId="0" fontId="40" fillId="2" borderId="0"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28" fillId="2" borderId="0" xfId="0" applyFont="1" applyFill="1" applyBorder="1" applyAlignment="1">
      <alignment vertical="center" wrapText="1"/>
    </xf>
    <xf numFmtId="10" fontId="38" fillId="2" borderId="16" xfId="0" applyNumberFormat="1" applyFont="1" applyFill="1" applyBorder="1" applyAlignment="1">
      <alignment horizontal="right"/>
    </xf>
    <xf numFmtId="0" fontId="28" fillId="2" borderId="0" xfId="0" applyFont="1" applyFill="1" applyBorder="1" applyAlignment="1">
      <alignment horizontal="right" vertical="center" wrapText="1"/>
    </xf>
    <xf numFmtId="0" fontId="28" fillId="2" borderId="0" xfId="0" applyFont="1" applyFill="1" applyBorder="1" applyAlignment="1">
      <alignment horizontal="left" vertical="center" wrapText="1"/>
    </xf>
    <xf numFmtId="0" fontId="41" fillId="2" borderId="0" xfId="0" applyFont="1" applyFill="1" applyBorder="1" applyAlignment="1">
      <alignment horizontal="right" vertical="center" wrapText="1"/>
    </xf>
    <xf numFmtId="0" fontId="28" fillId="2" borderId="0" xfId="0" applyFont="1" applyFill="1" applyBorder="1"/>
    <xf numFmtId="0" fontId="26" fillId="2" borderId="0" xfId="0" applyFont="1" applyFill="1" applyBorder="1"/>
    <xf numFmtId="10" fontId="26" fillId="2" borderId="16" xfId="0" applyNumberFormat="1" applyFont="1" applyFill="1" applyBorder="1"/>
    <xf numFmtId="0" fontId="29" fillId="2" borderId="0" xfId="0" applyFont="1" applyFill="1" applyBorder="1"/>
    <xf numFmtId="0" fontId="42" fillId="2" borderId="0" xfId="0" applyFont="1" applyFill="1"/>
    <xf numFmtId="0" fontId="42" fillId="2" borderId="0" xfId="0" applyFont="1" applyFill="1" applyAlignment="1">
      <alignment horizontal="right"/>
    </xf>
    <xf numFmtId="0" fontId="42" fillId="2" borderId="0" xfId="0" applyFont="1" applyFill="1" applyAlignment="1">
      <alignment horizontal="right" vertical="center"/>
    </xf>
    <xf numFmtId="0" fontId="42" fillId="2" borderId="0" xfId="0" applyFont="1" applyFill="1" applyBorder="1"/>
    <xf numFmtId="0" fontId="42" fillId="2" borderId="0" xfId="0" applyFont="1" applyFill="1" applyBorder="1" applyAlignment="1">
      <alignment horizontal="center" vertical="center"/>
    </xf>
    <xf numFmtId="0" fontId="42" fillId="2" borderId="0" xfId="0" applyFont="1" applyFill="1" applyBorder="1" applyAlignment="1">
      <alignment vertical="center"/>
    </xf>
    <xf numFmtId="0" fontId="42" fillId="2" borderId="0" xfId="0" applyFont="1" applyFill="1" applyBorder="1" applyAlignment="1">
      <alignment horizontal="right" vertical="center"/>
    </xf>
    <xf numFmtId="0" fontId="42" fillId="2" borderId="17" xfId="0" applyFont="1" applyFill="1" applyBorder="1" applyAlignment="1">
      <alignment horizontal="center" vertical="center"/>
    </xf>
    <xf numFmtId="0" fontId="35" fillId="3" borderId="10" xfId="0" applyFont="1" applyFill="1" applyBorder="1" applyAlignment="1">
      <alignment horizontal="center" vertical="center" wrapText="1"/>
    </xf>
    <xf numFmtId="0" fontId="35" fillId="3" borderId="12" xfId="0" applyFont="1" applyFill="1" applyBorder="1" applyAlignment="1">
      <alignment horizontal="center" vertical="center" wrapText="1"/>
    </xf>
    <xf numFmtId="0" fontId="35" fillId="3" borderId="19" xfId="0" applyFont="1" applyFill="1" applyBorder="1" applyAlignment="1">
      <alignment horizontal="center" vertical="center" wrapText="1"/>
    </xf>
    <xf numFmtId="0" fontId="38" fillId="3" borderId="20" xfId="0" applyFont="1" applyFill="1" applyBorder="1"/>
    <xf numFmtId="0" fontId="35" fillId="3" borderId="11" xfId="0" applyFont="1" applyFill="1" applyBorder="1" applyAlignment="1">
      <alignment horizontal="center" vertical="center" wrapText="1"/>
    </xf>
    <xf numFmtId="0" fontId="35" fillId="2" borderId="18" xfId="0" applyFont="1" applyFill="1" applyBorder="1" applyAlignment="1">
      <alignment horizontal="center" vertical="center"/>
    </xf>
    <xf numFmtId="0" fontId="43" fillId="2" borderId="0" xfId="0" applyFont="1" applyFill="1" applyBorder="1" applyAlignment="1">
      <alignment horizontal="center" vertical="center" wrapText="1"/>
    </xf>
    <xf numFmtId="0" fontId="38" fillId="2" borderId="10" xfId="0" applyFont="1" applyFill="1" applyBorder="1" applyAlignment="1">
      <alignment horizontal="center" vertical="center"/>
    </xf>
    <xf numFmtId="166" fontId="38" fillId="2" borderId="10" xfId="0" applyNumberFormat="1" applyFont="1" applyFill="1" applyBorder="1" applyAlignment="1">
      <alignment horizontal="center" vertical="center"/>
    </xf>
    <xf numFmtId="165" fontId="38" fillId="2" borderId="10" xfId="0" applyNumberFormat="1" applyFont="1" applyFill="1" applyBorder="1" applyAlignment="1">
      <alignment horizontal="right" vertical="center"/>
    </xf>
    <xf numFmtId="166" fontId="38" fillId="2" borderId="10" xfId="0" applyNumberFormat="1" applyFont="1" applyFill="1" applyBorder="1" applyAlignment="1">
      <alignment horizontal="right" vertical="center"/>
    </xf>
    <xf numFmtId="166" fontId="38" fillId="2" borderId="10" xfId="0" applyNumberFormat="1" applyFont="1" applyFill="1" applyBorder="1"/>
    <xf numFmtId="0" fontId="35" fillId="2" borderId="10" xfId="0" applyFont="1" applyFill="1" applyBorder="1" applyAlignment="1">
      <alignment horizontal="left" vertical="center" indent="1"/>
    </xf>
    <xf numFmtId="166" fontId="38" fillId="2" borderId="10" xfId="0" applyNumberFormat="1" applyFont="1" applyFill="1" applyBorder="1" applyAlignment="1">
      <alignment horizontal="right"/>
    </xf>
    <xf numFmtId="166" fontId="38" fillId="2" borderId="0" xfId="0" applyNumberFormat="1" applyFont="1" applyFill="1" applyBorder="1" applyAlignment="1">
      <alignment horizontal="center" vertical="center"/>
    </xf>
    <xf numFmtId="166" fontId="42" fillId="2" borderId="0" xfId="0" applyNumberFormat="1" applyFont="1" applyFill="1" applyBorder="1" applyAlignment="1">
      <alignment horizontal="center" vertical="center"/>
    </xf>
    <xf numFmtId="0" fontId="38" fillId="2" borderId="10" xfId="0" applyFont="1" applyFill="1" applyBorder="1"/>
    <xf numFmtId="0" fontId="38" fillId="2" borderId="0" xfId="0" applyFont="1" applyFill="1" applyBorder="1"/>
    <xf numFmtId="0" fontId="38" fillId="2" borderId="27" xfId="0" applyFont="1" applyFill="1" applyBorder="1" applyAlignment="1">
      <alignment horizontal="center" vertical="center"/>
    </xf>
    <xf numFmtId="166" fontId="38" fillId="2" borderId="27" xfId="0" applyNumberFormat="1" applyFont="1" applyFill="1" applyBorder="1" applyAlignment="1">
      <alignment horizontal="center" vertical="center"/>
    </xf>
    <xf numFmtId="165" fontId="38" fillId="2" borderId="27" xfId="0" applyNumberFormat="1" applyFont="1" applyFill="1" applyBorder="1" applyAlignment="1">
      <alignment horizontal="right" vertical="center"/>
    </xf>
    <xf numFmtId="166" fontId="38" fillId="2" borderId="27" xfId="0" applyNumberFormat="1" applyFont="1" applyFill="1" applyBorder="1" applyAlignment="1">
      <alignment horizontal="right" vertical="center"/>
    </xf>
    <xf numFmtId="0" fontId="38" fillId="2" borderId="27" xfId="0" applyFont="1" applyFill="1" applyBorder="1"/>
    <xf numFmtId="0" fontId="38" fillId="2" borderId="0" xfId="0" applyFont="1" applyFill="1"/>
    <xf numFmtId="166" fontId="38" fillId="2" borderId="11" xfId="0" applyNumberFormat="1" applyFont="1" applyFill="1" applyBorder="1" applyAlignment="1">
      <alignment horizontal="right" vertical="center"/>
    </xf>
    <xf numFmtId="166" fontId="38" fillId="2" borderId="12" xfId="0" applyNumberFormat="1" applyFont="1" applyFill="1" applyBorder="1" applyAlignment="1">
      <alignment horizontal="right" vertical="center"/>
    </xf>
    <xf numFmtId="166" fontId="38" fillId="2" borderId="9" xfId="0" applyNumberFormat="1" applyFont="1" applyFill="1" applyBorder="1" applyAlignment="1">
      <alignment horizontal="right" vertical="center"/>
    </xf>
    <xf numFmtId="0" fontId="42" fillId="2" borderId="0" xfId="0" applyFont="1" applyFill="1" applyAlignment="1">
      <alignment horizontal="center" vertical="center"/>
    </xf>
    <xf numFmtId="0" fontId="44" fillId="2" borderId="0" xfId="0" applyFont="1" applyFill="1" applyBorder="1" applyAlignment="1">
      <alignment vertical="center"/>
    </xf>
    <xf numFmtId="0" fontId="45" fillId="2" borderId="0" xfId="0" applyFont="1" applyFill="1" applyBorder="1"/>
    <xf numFmtId="166" fontId="38" fillId="2" borderId="27" xfId="0" applyNumberFormat="1" applyFont="1" applyFill="1" applyBorder="1"/>
    <xf numFmtId="166" fontId="38" fillId="2" borderId="27" xfId="0" applyNumberFormat="1" applyFont="1" applyFill="1" applyBorder="1" applyAlignment="1">
      <alignment horizontal="right"/>
    </xf>
    <xf numFmtId="0" fontId="38" fillId="2" borderId="29" xfId="0" applyFont="1" applyFill="1" applyBorder="1" applyAlignment="1">
      <alignment horizontal="center" vertical="center"/>
    </xf>
    <xf numFmtId="166" fontId="38" fillId="2" borderId="29" xfId="0" applyNumberFormat="1" applyFont="1" applyFill="1" applyBorder="1" applyAlignment="1">
      <alignment horizontal="center" vertical="center"/>
    </xf>
    <xf numFmtId="165" fontId="38" fillId="2" borderId="29" xfId="0" applyNumberFormat="1" applyFont="1" applyFill="1" applyBorder="1" applyAlignment="1">
      <alignment horizontal="right" vertical="center"/>
    </xf>
    <xf numFmtId="166" fontId="38" fillId="2" borderId="29" xfId="0" applyNumberFormat="1" applyFont="1" applyFill="1" applyBorder="1" applyAlignment="1">
      <alignment horizontal="right" vertical="center"/>
    </xf>
    <xf numFmtId="166" fontId="38" fillId="2" borderId="29" xfId="0" applyNumberFormat="1" applyFont="1" applyFill="1" applyBorder="1"/>
    <xf numFmtId="0" fontId="38" fillId="2" borderId="29" xfId="0" applyFont="1" applyFill="1" applyBorder="1"/>
    <xf numFmtId="166" fontId="38" fillId="2" borderId="29" xfId="0" applyNumberFormat="1" applyFont="1" applyFill="1" applyBorder="1" applyAlignment="1">
      <alignment horizontal="right"/>
    </xf>
    <xf numFmtId="0" fontId="46" fillId="2" borderId="0" xfId="0" applyFont="1" applyFill="1"/>
    <xf numFmtId="0" fontId="46" fillId="3" borderId="3" xfId="0" applyFont="1" applyFill="1" applyBorder="1"/>
    <xf numFmtId="0" fontId="47" fillId="3" borderId="4" xfId="0" applyFont="1" applyFill="1" applyBorder="1" applyAlignment="1">
      <alignment vertical="center"/>
    </xf>
    <xf numFmtId="0" fontId="46" fillId="3" borderId="4" xfId="0" applyFont="1" applyFill="1" applyBorder="1"/>
    <xf numFmtId="0" fontId="46" fillId="3" borderId="5" xfId="0" applyFont="1" applyFill="1" applyBorder="1"/>
    <xf numFmtId="0" fontId="26" fillId="2" borderId="0" xfId="0" applyFont="1" applyFill="1"/>
    <xf numFmtId="0" fontId="25" fillId="2" borderId="2" xfId="0" applyFont="1" applyFill="1" applyBorder="1" applyAlignment="1">
      <alignment horizontal="left"/>
    </xf>
    <xf numFmtId="0" fontId="28" fillId="2" borderId="0" xfId="0" applyFont="1" applyFill="1" applyBorder="1" applyAlignment="1">
      <alignment horizontal="left"/>
    </xf>
    <xf numFmtId="165" fontId="28" fillId="2" borderId="0" xfId="0" applyNumberFormat="1" applyFont="1" applyFill="1" applyBorder="1"/>
    <xf numFmtId="0" fontId="28" fillId="2" borderId="6" xfId="0" applyFont="1" applyFill="1" applyBorder="1"/>
    <xf numFmtId="10" fontId="28" fillId="2" borderId="0" xfId="0" applyNumberFormat="1" applyFont="1" applyFill="1" applyBorder="1"/>
    <xf numFmtId="0" fontId="25" fillId="2" borderId="7" xfId="0" applyFont="1" applyFill="1" applyBorder="1" applyAlignment="1">
      <alignment horizontal="left"/>
    </xf>
    <xf numFmtId="0" fontId="28" fillId="2" borderId="1" xfId="0" applyFont="1" applyFill="1" applyBorder="1" applyAlignment="1">
      <alignment horizontal="left"/>
    </xf>
    <xf numFmtId="165" fontId="28" fillId="2" borderId="1" xfId="0" applyNumberFormat="1" applyFont="1" applyFill="1" applyBorder="1"/>
    <xf numFmtId="0" fontId="28" fillId="2" borderId="1" xfId="0" applyFont="1" applyFill="1" applyBorder="1"/>
    <xf numFmtId="165" fontId="28" fillId="2" borderId="8" xfId="0" applyNumberFormat="1" applyFont="1" applyFill="1" applyBorder="1" applyAlignment="1">
      <alignment horizontal="left"/>
    </xf>
    <xf numFmtId="0" fontId="25" fillId="2" borderId="0" xfId="0" applyFont="1" applyFill="1" applyBorder="1" applyAlignment="1">
      <alignment horizontal="left"/>
    </xf>
    <xf numFmtId="165" fontId="28" fillId="2" borderId="0" xfId="0" applyNumberFormat="1" applyFont="1" applyFill="1" applyBorder="1" applyAlignment="1">
      <alignment horizontal="left"/>
    </xf>
    <xf numFmtId="0" fontId="25" fillId="3" borderId="21" xfId="0" applyFont="1" applyFill="1" applyBorder="1" applyAlignment="1">
      <alignment horizontal="left"/>
    </xf>
    <xf numFmtId="0" fontId="48" fillId="3" borderId="22" xfId="0" applyFont="1" applyFill="1" applyBorder="1" applyAlignment="1">
      <alignment horizontal="left"/>
    </xf>
    <xf numFmtId="165" fontId="28" fillId="3" borderId="22" xfId="0" applyNumberFormat="1" applyFont="1" applyFill="1" applyBorder="1"/>
    <xf numFmtId="0" fontId="28" fillId="3" borderId="22" xfId="0" applyFont="1" applyFill="1" applyBorder="1"/>
    <xf numFmtId="165" fontId="28" fillId="3" borderId="23" xfId="0" applyNumberFormat="1" applyFont="1" applyFill="1" applyBorder="1" applyAlignment="1">
      <alignment horizontal="left"/>
    </xf>
    <xf numFmtId="0" fontId="25" fillId="3" borderId="18" xfId="0" applyFont="1" applyFill="1" applyBorder="1" applyAlignment="1">
      <alignment horizontal="left"/>
    </xf>
    <xf numFmtId="0" fontId="49" fillId="3" borderId="0" xfId="0" applyFont="1" applyFill="1" applyBorder="1" applyAlignment="1">
      <alignment horizontal="left"/>
    </xf>
    <xf numFmtId="165" fontId="28" fillId="3" borderId="0" xfId="0" applyNumberFormat="1" applyFont="1" applyFill="1" applyBorder="1"/>
    <xf numFmtId="0" fontId="28" fillId="3" borderId="0" xfId="0" applyFont="1" applyFill="1" applyBorder="1"/>
    <xf numFmtId="165" fontId="28" fillId="3" borderId="26" xfId="0" applyNumberFormat="1" applyFont="1" applyFill="1" applyBorder="1" applyAlignment="1">
      <alignment horizontal="left"/>
    </xf>
    <xf numFmtId="0" fontId="25" fillId="2" borderId="18" xfId="0" applyFont="1" applyFill="1" applyBorder="1" applyAlignment="1">
      <alignment horizontal="left"/>
    </xf>
    <xf numFmtId="0" fontId="49" fillId="2" borderId="0" xfId="0" applyFont="1" applyFill="1" applyBorder="1" applyAlignment="1">
      <alignment horizontal="left"/>
    </xf>
    <xf numFmtId="0" fontId="28" fillId="2" borderId="0" xfId="0" applyFont="1" applyFill="1" applyBorder="1" applyAlignment="1">
      <alignment horizontal="center"/>
    </xf>
    <xf numFmtId="165" fontId="28" fillId="2" borderId="26" xfId="0" applyNumberFormat="1" applyFont="1" applyFill="1" applyBorder="1" applyAlignment="1">
      <alignment horizontal="left"/>
    </xf>
    <xf numFmtId="0" fontId="25" fillId="2" borderId="24" xfId="0" applyFont="1" applyFill="1" applyBorder="1" applyAlignment="1">
      <alignment horizontal="left"/>
    </xf>
    <xf numFmtId="0" fontId="28" fillId="2" borderId="17" xfId="0" applyFont="1" applyFill="1" applyBorder="1" applyAlignment="1">
      <alignment horizontal="left"/>
    </xf>
    <xf numFmtId="10" fontId="28" fillId="2" borderId="17" xfId="0" applyNumberFormat="1" applyFont="1" applyFill="1" applyBorder="1"/>
    <xf numFmtId="165" fontId="28" fillId="2" borderId="17" xfId="0" applyNumberFormat="1" applyFont="1" applyFill="1" applyBorder="1" applyAlignment="1">
      <alignment horizontal="center"/>
    </xf>
    <xf numFmtId="165" fontId="28" fillId="2" borderId="25" xfId="0" applyNumberFormat="1" applyFont="1" applyFill="1" applyBorder="1" applyAlignment="1">
      <alignment horizontal="left"/>
    </xf>
    <xf numFmtId="165" fontId="26" fillId="2" borderId="0" xfId="0" applyNumberFormat="1" applyFont="1" applyFill="1"/>
    <xf numFmtId="0" fontId="25" fillId="3" borderId="13"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14" xfId="0" applyFont="1" applyFill="1" applyBorder="1" applyAlignment="1">
      <alignment horizontal="center" vertical="center"/>
    </xf>
    <xf numFmtId="0" fontId="26" fillId="2" borderId="0" xfId="0" applyFont="1" applyFill="1" applyAlignment="1">
      <alignment horizontal="right"/>
    </xf>
    <xf numFmtId="0" fontId="26" fillId="2" borderId="9" xfId="0" applyFont="1" applyFill="1" applyBorder="1" applyAlignment="1">
      <alignment horizontal="center" vertical="center"/>
    </xf>
    <xf numFmtId="165" fontId="26" fillId="2" borderId="9" xfId="0" applyNumberFormat="1" applyFont="1" applyFill="1" applyBorder="1" applyAlignment="1">
      <alignment horizontal="center" vertical="center"/>
    </xf>
    <xf numFmtId="165" fontId="26" fillId="2" borderId="0" xfId="0" applyNumberFormat="1" applyFont="1" applyFill="1" applyAlignment="1">
      <alignment horizontal="right"/>
    </xf>
    <xf numFmtId="0" fontId="26" fillId="2" borderId="0" xfId="0" applyNumberFormat="1" applyFont="1" applyFill="1"/>
    <xf numFmtId="0" fontId="26" fillId="3" borderId="9" xfId="0" applyFont="1" applyFill="1" applyBorder="1" applyAlignment="1">
      <alignment horizontal="center" vertical="center"/>
    </xf>
    <xf numFmtId="165" fontId="26" fillId="3" borderId="9" xfId="0" applyNumberFormat="1" applyFont="1" applyFill="1" applyBorder="1" applyAlignment="1">
      <alignment horizontal="center" vertical="center"/>
    </xf>
    <xf numFmtId="165" fontId="50" fillId="2" borderId="0" xfId="0" applyNumberFormat="1" applyFont="1" applyFill="1"/>
    <xf numFmtId="0" fontId="26" fillId="2" borderId="0" xfId="0" applyFont="1" applyFill="1" applyAlignment="1">
      <alignment horizontal="center" vertical="center"/>
    </xf>
    <xf numFmtId="165" fontId="26" fillId="2" borderId="0" xfId="0" applyNumberFormat="1" applyFont="1" applyFill="1" applyAlignment="1">
      <alignment horizontal="center" vertical="center"/>
    </xf>
    <xf numFmtId="0" fontId="51" fillId="2" borderId="0" xfId="0" applyFont="1" applyFill="1"/>
    <xf numFmtId="0" fontId="23" fillId="2" borderId="0" xfId="0" applyFont="1" applyFill="1"/>
  </cellXfs>
  <cellStyles count="105">
    <cellStyle name="Besuchter Hyperlink" xfId="3" builtinId="9" hidden="1"/>
    <cellStyle name="Besuchter Hyperlink" xfId="5" builtinId="9" hidden="1"/>
    <cellStyle name="Besuchter Hyperlink" xfId="7" builtinId="9" hidden="1"/>
    <cellStyle name="Besuchter Hyperlink" xfId="9" builtinId="9" hidden="1"/>
    <cellStyle name="Besuchter Hyperlink" xfId="11" builtinId="9" hidden="1"/>
    <cellStyle name="Besuchter Hyperlink" xfId="13" builtinId="9" hidden="1"/>
    <cellStyle name="Besuchter Hyperlink" xfId="15" builtinId="9" hidden="1"/>
    <cellStyle name="Besuchter Hyperlink" xfId="17" builtinId="9" hidden="1"/>
    <cellStyle name="Besuchter Hyperlink" xfId="19" builtinId="9" hidden="1"/>
    <cellStyle name="Besuchter Hyperlink" xfId="21" builtinId="9" hidden="1"/>
    <cellStyle name="Besuchter Hyperlink" xfId="23" builtinId="9" hidden="1"/>
    <cellStyle name="Besuchter Hyperlink" xfId="25" builtinId="9" hidden="1"/>
    <cellStyle name="Besuchter Hyperlink" xfId="27" builtinId="9" hidden="1"/>
    <cellStyle name="Besuchter Hyperlink" xfId="29" builtinId="9" hidden="1"/>
    <cellStyle name="Besuchter Hyperlink" xfId="31" builtinId="9" hidden="1"/>
    <cellStyle name="Besuchter Hyperlink" xfId="33" builtinId="9" hidden="1"/>
    <cellStyle name="Besuchter Hyperlink" xfId="36" builtinId="9" hidden="1"/>
    <cellStyle name="Besuchter Hyperlink" xfId="38" builtinId="9" hidden="1"/>
    <cellStyle name="Besuchter Hyperlink" xfId="40" builtinId="9" hidden="1"/>
    <cellStyle name="Besuchter Hyperlink" xfId="42" builtinId="9" hidden="1"/>
    <cellStyle name="Besuchter Hyperlink" xfId="44" builtinId="9" hidden="1"/>
    <cellStyle name="Besuchter Hyperlink" xfId="46" builtinId="9" hidden="1"/>
    <cellStyle name="Besuchter Hyperlink" xfId="48" builtinId="9" hidden="1"/>
    <cellStyle name="Besuchter Hyperlink" xfId="50" builtinId="9" hidden="1"/>
    <cellStyle name="Besuchter Hyperlink" xfId="52" builtinId="9" hidden="1"/>
    <cellStyle name="Besuchter Hyperlink" xfId="54" builtinId="9" hidden="1"/>
    <cellStyle name="Besuchter Hyperlink" xfId="56" builtinId="9" hidden="1"/>
    <cellStyle name="Besuchter Hyperlink" xfId="58" builtinId="9" hidden="1"/>
    <cellStyle name="Besuchter Hyperlink" xfId="60" builtinId="9" hidden="1"/>
    <cellStyle name="Besuchter Hyperlink" xfId="62" builtinId="9" hidden="1"/>
    <cellStyle name="Besuchter Hyperlink" xfId="64" builtinId="9" hidden="1"/>
    <cellStyle name="Besuchter Hyperlink" xfId="66" builtinId="9" hidden="1"/>
    <cellStyle name="Besuchter Hyperlink" xfId="68" builtinId="9" hidden="1"/>
    <cellStyle name="Besuchter Hyperlink" xfId="70" builtinId="9" hidden="1"/>
    <cellStyle name="Besuchter Hyperlink" xfId="72" builtinId="9" hidden="1"/>
    <cellStyle name="Besuchter Hyperlink" xfId="74" builtinId="9" hidden="1"/>
    <cellStyle name="Besuchter Hyperlink" xfId="76" builtinId="9" hidden="1"/>
    <cellStyle name="Besuchter Hyperlink" xfId="78" builtinId="9" hidden="1"/>
    <cellStyle name="Besuchter Hyperlink" xfId="80" builtinId="9" hidden="1"/>
    <cellStyle name="Besuchter Hyperlink" xfId="82" builtinId="9" hidden="1"/>
    <cellStyle name="Besuchter Hyperlink" xfId="84" builtinId="9" hidden="1"/>
    <cellStyle name="Besuchter Hyperlink" xfId="86" builtinId="9" hidden="1"/>
    <cellStyle name="Besuchter Hyperlink" xfId="88" builtinId="9" hidden="1"/>
    <cellStyle name="Besuchter Hyperlink" xfId="90" builtinId="9" hidden="1"/>
    <cellStyle name="Besuchter Hyperlink" xfId="92" builtinId="9" hidden="1"/>
    <cellStyle name="Besuchter Hyperlink" xfId="94" builtinId="9" hidden="1"/>
    <cellStyle name="Besuchter Hyperlink" xfId="96" builtinId="9" hidden="1"/>
    <cellStyle name="Besuchter Hyperlink" xfId="98" builtinId="9" hidden="1"/>
    <cellStyle name="Besuchter Hyperlink" xfId="100" builtinId="9" hidden="1"/>
    <cellStyle name="Besuchter Hyperlink" xfId="102" builtinId="9" hidden="1"/>
    <cellStyle name="Besuchter Hyperlink" xfId="104" builtinId="9" hidden="1"/>
    <cellStyle name="Link" xfId="2" builtinId="8" hidden="1"/>
    <cellStyle name="Link" xfId="4" builtinId="8" hidden="1"/>
    <cellStyle name="Link" xfId="6" builtinId="8" hidden="1"/>
    <cellStyle name="Link" xfId="8" builtinId="8" hidden="1"/>
    <cellStyle name="Link" xfId="10" builtinId="8" hidden="1"/>
    <cellStyle name="Link" xfId="12" builtinId="8" hidden="1"/>
    <cellStyle name="Link" xfId="14" builtinId="8" hidden="1"/>
    <cellStyle name="Link" xfId="16" builtinId="8" hidden="1"/>
    <cellStyle name="Link" xfId="18" builtinId="8" hidden="1"/>
    <cellStyle name="Link" xfId="20" builtinId="8" hidden="1"/>
    <cellStyle name="Link" xfId="22" builtinId="8" hidden="1"/>
    <cellStyle name="Link" xfId="24" builtinId="8" hidden="1"/>
    <cellStyle name="Link" xfId="26" builtinId="8" hidden="1"/>
    <cellStyle name="Link" xfId="28" builtinId="8" hidden="1"/>
    <cellStyle name="Link" xfId="30" builtinId="8" hidden="1"/>
    <cellStyle name="Link" xfId="32" builtinId="8" hidden="1"/>
    <cellStyle name="Link" xfId="35" builtinId="8" hidden="1"/>
    <cellStyle name="Link" xfId="37" builtinId="8" hidden="1"/>
    <cellStyle name="Link" xfId="39" builtinId="8" hidden="1"/>
    <cellStyle name="Link" xfId="41" builtinId="8" hidden="1"/>
    <cellStyle name="Link" xfId="43" builtinId="8" hidden="1"/>
    <cellStyle name="Link" xfId="45" builtinId="8" hidden="1"/>
    <cellStyle name="Link" xfId="47" builtinId="8" hidden="1"/>
    <cellStyle name="Link" xfId="49" builtinId="8" hidden="1"/>
    <cellStyle name="Link" xfId="51" builtinId="8" hidden="1"/>
    <cellStyle name="Link" xfId="53" builtinId="8" hidden="1"/>
    <cellStyle name="Link" xfId="55" builtinId="8" hidden="1"/>
    <cellStyle name="Link" xfId="57" builtinId="8" hidden="1"/>
    <cellStyle name="Link" xfId="59" builtinId="8" hidden="1"/>
    <cellStyle name="Link" xfId="61" builtinId="8" hidden="1"/>
    <cellStyle name="Link" xfId="63" builtinId="8" hidden="1"/>
    <cellStyle name="Link" xfId="65" builtinId="8" hidden="1"/>
    <cellStyle name="Link" xfId="67" builtinId="8" hidden="1"/>
    <cellStyle name="Link" xfId="69" builtinId="8" hidden="1"/>
    <cellStyle name="Link" xfId="71" builtinId="8" hidden="1"/>
    <cellStyle name="Link" xfId="73" builtinId="8" hidden="1"/>
    <cellStyle name="Link" xfId="75" builtinId="8" hidden="1"/>
    <cellStyle name="Link" xfId="77" builtinId="8" hidden="1"/>
    <cellStyle name="Link" xfId="79"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99" builtinId="8" hidden="1"/>
    <cellStyle name="Link" xfId="101" builtinId="8" hidden="1"/>
    <cellStyle name="Link" xfId="103" builtinId="8" hidden="1"/>
    <cellStyle name="Prozent" xfId="34" builtinId="5"/>
    <cellStyle name="Standard" xfId="0" builtinId="0"/>
    <cellStyle name="Währung" xfId="1" builtinId="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119063</xdr:rowOff>
    </xdr:from>
    <xdr:to>
      <xdr:col>1</xdr:col>
      <xdr:colOff>3039704</xdr:colOff>
      <xdr:row>1</xdr:row>
      <xdr:rowOff>840975</xdr:rowOff>
    </xdr:to>
    <xdr:pic>
      <xdr:nvPicPr>
        <xdr:cNvPr id="2" name="Grafik 1">
          <a:extLst>
            <a:ext uri="{FF2B5EF4-FFF2-40B4-BE49-F238E27FC236}">
              <a16:creationId xmlns:a16="http://schemas.microsoft.com/office/drawing/2014/main" id="{07746ECB-5F15-4D2E-A4C2-E2B2286F982A}"/>
            </a:ext>
          </a:extLst>
        </xdr:cNvPr>
        <xdr:cNvPicPr>
          <a:picLocks noChangeAspect="1"/>
        </xdr:cNvPicPr>
      </xdr:nvPicPr>
      <xdr:blipFill>
        <a:blip xmlns:r="http://schemas.openxmlformats.org/officeDocument/2006/relationships" r:embed="rId1"/>
        <a:stretch>
          <a:fillRect/>
        </a:stretch>
      </xdr:blipFill>
      <xdr:spPr>
        <a:xfrm>
          <a:off x="809625" y="119063"/>
          <a:ext cx="3039704" cy="971943"/>
        </a:xfrm>
        <a:prstGeom prst="rect">
          <a:avLst/>
        </a:prstGeom>
      </xdr:spPr>
    </xdr:pic>
    <xdr:clientData/>
  </xdr:twoCellAnchor>
  <xdr:twoCellAnchor>
    <xdr:from>
      <xdr:col>1</xdr:col>
      <xdr:colOff>81647</xdr:colOff>
      <xdr:row>81</xdr:row>
      <xdr:rowOff>503462</xdr:rowOff>
    </xdr:from>
    <xdr:to>
      <xdr:col>1</xdr:col>
      <xdr:colOff>621647</xdr:colOff>
      <xdr:row>83</xdr:row>
      <xdr:rowOff>36534</xdr:rowOff>
    </xdr:to>
    <xdr:sp macro="" textlink="">
      <xdr:nvSpPr>
        <xdr:cNvPr id="3" name="Textfeld 2">
          <a:extLst>
            <a:ext uri="{FF2B5EF4-FFF2-40B4-BE49-F238E27FC236}">
              <a16:creationId xmlns:a16="http://schemas.microsoft.com/office/drawing/2014/main" id="{AD0975F3-5C68-467D-9BB3-766BF5D435AA}"/>
            </a:ext>
          </a:extLst>
        </xdr:cNvPr>
        <xdr:cNvSpPr txBox="1"/>
      </xdr:nvSpPr>
      <xdr:spPr>
        <a:xfrm>
          <a:off x="898076" y="20206605"/>
          <a:ext cx="540000" cy="540000"/>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800" b="1"/>
            <a:t>i</a:t>
          </a:r>
        </a:p>
      </xdr:txBody>
    </xdr:sp>
    <xdr:clientData/>
  </xdr:twoCellAnchor>
  <xdr:twoCellAnchor>
    <xdr:from>
      <xdr:col>1</xdr:col>
      <xdr:colOff>870856</xdr:colOff>
      <xdr:row>82</xdr:row>
      <xdr:rowOff>27214</xdr:rowOff>
    </xdr:from>
    <xdr:to>
      <xdr:col>5</xdr:col>
      <xdr:colOff>13607</xdr:colOff>
      <xdr:row>83</xdr:row>
      <xdr:rowOff>63750</xdr:rowOff>
    </xdr:to>
    <xdr:sp macro="" textlink="">
      <xdr:nvSpPr>
        <xdr:cNvPr id="4" name="Textfeld 3">
          <a:extLst>
            <a:ext uri="{FF2B5EF4-FFF2-40B4-BE49-F238E27FC236}">
              <a16:creationId xmlns:a16="http://schemas.microsoft.com/office/drawing/2014/main" id="{7FF86132-CD21-4917-91E7-B7DA9A3AF7F1}"/>
            </a:ext>
          </a:extLst>
        </xdr:cNvPr>
        <xdr:cNvSpPr txBox="1"/>
      </xdr:nvSpPr>
      <xdr:spPr>
        <a:xfrm>
          <a:off x="1687285" y="20233821"/>
          <a:ext cx="6027965" cy="5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e-DE" sz="1400" b="0">
              <a:latin typeface="Roboto Light" panose="02000000000000000000" pitchFamily="2" charset="0"/>
              <a:ea typeface="Roboto Light" panose="02000000000000000000" pitchFamily="2" charset="0"/>
            </a:rPr>
            <a:t>Wie sich Ihre Investition über die</a:t>
          </a:r>
          <a:r>
            <a:rPr lang="de-DE" sz="1400" b="0" baseline="0">
              <a:latin typeface="Roboto Light" panose="02000000000000000000" pitchFamily="2" charset="0"/>
              <a:ea typeface="Roboto Light" panose="02000000000000000000" pitchFamily="2" charset="0"/>
            </a:rPr>
            <a:t> Jahre hinweg entwickelt, können Sie dem Reiter "Kalkulation Folgejahre" entnehmen.</a:t>
          </a:r>
          <a:endParaRPr lang="de-DE" sz="1400" b="0">
            <a:latin typeface="Roboto Light" panose="02000000000000000000" pitchFamily="2" charset="0"/>
            <a:ea typeface="Roboto Light" panose="02000000000000000000"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800100</xdr:colOff>
      <xdr:row>0</xdr:row>
      <xdr:rowOff>142875</xdr:rowOff>
    </xdr:from>
    <xdr:to>
      <xdr:col>4</xdr:col>
      <xdr:colOff>61100</xdr:colOff>
      <xdr:row>1</xdr:row>
      <xdr:rowOff>867168</xdr:rowOff>
    </xdr:to>
    <xdr:pic>
      <xdr:nvPicPr>
        <xdr:cNvPr id="3" name="Grafik 2">
          <a:extLst>
            <a:ext uri="{FF2B5EF4-FFF2-40B4-BE49-F238E27FC236}">
              <a16:creationId xmlns:a16="http://schemas.microsoft.com/office/drawing/2014/main" id="{0EE48ABE-520A-4BB6-A57B-A87045AFB05E}"/>
            </a:ext>
          </a:extLst>
        </xdr:cNvPr>
        <xdr:cNvPicPr>
          <a:picLocks noChangeAspect="1"/>
        </xdr:cNvPicPr>
      </xdr:nvPicPr>
      <xdr:blipFill>
        <a:blip xmlns:r="http://schemas.openxmlformats.org/officeDocument/2006/relationships" r:embed="rId1"/>
        <a:stretch>
          <a:fillRect/>
        </a:stretch>
      </xdr:blipFill>
      <xdr:spPr>
        <a:xfrm>
          <a:off x="800100" y="142875"/>
          <a:ext cx="3039704" cy="9719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775607</xdr:colOff>
      <xdr:row>0</xdr:row>
      <xdr:rowOff>138112</xdr:rowOff>
    </xdr:from>
    <xdr:to>
      <xdr:col>3</xdr:col>
      <xdr:colOff>1294164</xdr:colOff>
      <xdr:row>1</xdr:row>
      <xdr:rowOff>857248</xdr:rowOff>
    </xdr:to>
    <xdr:pic>
      <xdr:nvPicPr>
        <xdr:cNvPr id="2" name="Grafik 1">
          <a:extLst>
            <a:ext uri="{FF2B5EF4-FFF2-40B4-BE49-F238E27FC236}">
              <a16:creationId xmlns:a16="http://schemas.microsoft.com/office/drawing/2014/main" id="{F6CE9B62-756F-46E2-B778-C0BEAF41B84B}"/>
            </a:ext>
          </a:extLst>
        </xdr:cNvPr>
        <xdr:cNvPicPr>
          <a:picLocks noChangeAspect="1"/>
        </xdr:cNvPicPr>
      </xdr:nvPicPr>
      <xdr:blipFill>
        <a:blip xmlns:r="http://schemas.openxmlformats.org/officeDocument/2006/relationships" r:embed="rId1"/>
        <a:stretch>
          <a:fillRect/>
        </a:stretch>
      </xdr:blipFill>
      <xdr:spPr>
        <a:xfrm>
          <a:off x="775607" y="138112"/>
          <a:ext cx="3144736" cy="964065"/>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4"/>
  <sheetViews>
    <sheetView tabSelected="1" zoomScale="85" zoomScaleNormal="85" workbookViewId="0">
      <selection activeCell="G84" sqref="G84"/>
    </sheetView>
  </sheetViews>
  <sheetFormatPr baseColWidth="10" defaultColWidth="10.875" defaultRowHeight="18.75" x14ac:dyDescent="0.3"/>
  <cols>
    <col min="1" max="1" width="10.625" style="1" customWidth="1"/>
    <col min="2" max="2" width="60.125" style="25" customWidth="1"/>
    <col min="3" max="3" width="5" style="11" customWidth="1"/>
    <col min="4" max="4" width="21.625" style="2" customWidth="1"/>
    <col min="5" max="6" width="3.625" style="2" customWidth="1"/>
    <col min="7" max="7" width="52.375" style="2" customWidth="1"/>
    <col min="8" max="8" width="158.375" style="2" customWidth="1"/>
    <col min="9" max="9" width="28.625" style="1" customWidth="1"/>
    <col min="10" max="36" width="20.625" style="1" customWidth="1"/>
    <col min="37" max="16384" width="10.875" style="1"/>
  </cols>
  <sheetData>
    <row r="1" spans="2:16" ht="20.100000000000001" customHeight="1" x14ac:dyDescent="0.3"/>
    <row r="2" spans="2:16" ht="80.099999999999994" customHeight="1" x14ac:dyDescent="0.3"/>
    <row r="3" spans="2:16" s="73" customFormat="1" ht="19.5" customHeight="1" x14ac:dyDescent="0.3">
      <c r="B3" s="74"/>
      <c r="C3" s="75"/>
      <c r="D3" s="76"/>
      <c r="E3" s="76"/>
      <c r="F3" s="76"/>
      <c r="G3" s="76"/>
      <c r="H3" s="76"/>
    </row>
    <row r="5" spans="2:16" s="77" customFormat="1" ht="50.1" customHeight="1" x14ac:dyDescent="0.3">
      <c r="B5" s="104" t="s">
        <v>23</v>
      </c>
      <c r="C5" s="78"/>
      <c r="D5" s="79"/>
      <c r="E5" s="79"/>
      <c r="F5" s="79"/>
      <c r="G5" s="79"/>
      <c r="H5" s="79"/>
    </row>
    <row r="6" spans="2:16" ht="101.25" customHeight="1" x14ac:dyDescent="0.3">
      <c r="B6" s="197" t="s">
        <v>572</v>
      </c>
      <c r="C6" s="197"/>
      <c r="D6" s="197"/>
      <c r="E6" s="197"/>
      <c r="G6" s="39"/>
    </row>
    <row r="7" spans="2:16" ht="20.100000000000001" customHeight="1" x14ac:dyDescent="0.3"/>
    <row r="8" spans="2:16" ht="50.1" customHeight="1" x14ac:dyDescent="0.3">
      <c r="B8" s="105" t="s">
        <v>6</v>
      </c>
      <c r="C8" s="106"/>
      <c r="D8" s="106"/>
      <c r="E8" s="53"/>
      <c r="F8" s="27"/>
      <c r="G8" s="19"/>
      <c r="H8" s="14"/>
      <c r="I8" s="14"/>
    </row>
    <row r="9" spans="2:16" ht="20.100000000000001" customHeight="1" x14ac:dyDescent="0.3">
      <c r="B9" s="51"/>
      <c r="C9" s="18"/>
      <c r="D9" s="19"/>
      <c r="E9" s="52"/>
      <c r="F9" s="22"/>
      <c r="G9" s="22"/>
      <c r="H9" s="12"/>
      <c r="I9" s="103"/>
      <c r="L9" s="3"/>
      <c r="M9" s="4"/>
      <c r="O9" s="3"/>
      <c r="P9" s="4"/>
    </row>
    <row r="10" spans="2:16" ht="20.100000000000001" customHeight="1" x14ac:dyDescent="0.3">
      <c r="B10" s="113" t="s">
        <v>3</v>
      </c>
      <c r="C10" s="114"/>
      <c r="D10" s="150">
        <v>250000</v>
      </c>
      <c r="E10" s="110"/>
      <c r="F10" s="116"/>
      <c r="G10" s="116"/>
      <c r="H10" s="16"/>
      <c r="I10" s="103"/>
      <c r="L10" s="3"/>
      <c r="M10" s="4"/>
      <c r="O10" s="3"/>
      <c r="P10" s="4"/>
    </row>
    <row r="11" spans="2:16" ht="20.100000000000001" customHeight="1" x14ac:dyDescent="0.3">
      <c r="B11" s="113"/>
      <c r="C11" s="114"/>
      <c r="D11" s="184"/>
      <c r="E11" s="110"/>
      <c r="F11" s="116"/>
      <c r="G11" s="116"/>
      <c r="H11" s="16"/>
      <c r="I11" s="103"/>
      <c r="L11" s="3"/>
      <c r="M11" s="4"/>
      <c r="O11" s="3"/>
      <c r="P11" s="4"/>
    </row>
    <row r="12" spans="2:16" ht="20.100000000000001" customHeight="1" x14ac:dyDescent="0.3">
      <c r="B12" s="113" t="s">
        <v>561</v>
      </c>
      <c r="C12" s="114"/>
      <c r="D12" s="185">
        <v>100000</v>
      </c>
      <c r="E12" s="186"/>
      <c r="F12" s="116"/>
      <c r="G12" s="187" t="s">
        <v>573</v>
      </c>
      <c r="H12" s="16"/>
      <c r="I12" s="103"/>
      <c r="L12" s="3"/>
      <c r="M12" s="4"/>
      <c r="O12" s="3"/>
      <c r="P12" s="4"/>
    </row>
    <row r="13" spans="2:16" ht="20.100000000000001" customHeight="1" x14ac:dyDescent="0.3">
      <c r="B13" s="113" t="s">
        <v>549</v>
      </c>
      <c r="C13" s="114"/>
      <c r="D13" s="184"/>
      <c r="E13" s="110"/>
      <c r="F13" s="116"/>
      <c r="G13" s="116"/>
      <c r="H13" s="16"/>
      <c r="I13" s="103"/>
      <c r="L13" s="3"/>
      <c r="M13" s="4"/>
      <c r="O13" s="3"/>
      <c r="P13" s="4"/>
    </row>
    <row r="14" spans="2:16" ht="20.100000000000001" customHeight="1" x14ac:dyDescent="0.3">
      <c r="B14" s="113"/>
      <c r="C14" s="114"/>
      <c r="D14" s="188"/>
      <c r="E14" s="129"/>
      <c r="F14" s="164"/>
      <c r="G14" s="136"/>
      <c r="H14" s="13"/>
      <c r="I14" s="103"/>
      <c r="L14" s="3"/>
      <c r="M14" s="4"/>
      <c r="O14" s="3"/>
      <c r="P14" s="4"/>
    </row>
    <row r="15" spans="2:16" ht="20.100000000000001" customHeight="1" x14ac:dyDescent="0.3">
      <c r="B15" s="152" t="s">
        <v>19</v>
      </c>
      <c r="C15" s="114"/>
      <c r="D15" s="177">
        <v>0.125</v>
      </c>
      <c r="E15" s="131"/>
      <c r="F15" s="165"/>
      <c r="G15" s="189" t="s">
        <v>574</v>
      </c>
      <c r="H15" s="17"/>
      <c r="L15" s="3"/>
      <c r="M15" s="4"/>
      <c r="O15" s="3"/>
      <c r="P15" s="4"/>
    </row>
    <row r="16" spans="2:16" ht="20.100000000000001" customHeight="1" x14ac:dyDescent="0.3">
      <c r="B16" s="167"/>
      <c r="C16" s="168"/>
      <c r="D16" s="165"/>
      <c r="E16" s="169"/>
      <c r="F16" s="170"/>
      <c r="G16" s="190"/>
      <c r="H16" s="5"/>
      <c r="L16" s="3"/>
      <c r="M16" s="4"/>
      <c r="O16" s="3"/>
      <c r="P16" s="4"/>
    </row>
    <row r="17" spans="2:16" ht="20.100000000000001" customHeight="1" x14ac:dyDescent="0.3">
      <c r="B17" s="118" t="s">
        <v>19</v>
      </c>
      <c r="C17" s="126"/>
      <c r="D17" s="127">
        <f>D10*D15</f>
        <v>31250</v>
      </c>
      <c r="E17" s="169"/>
      <c r="F17" s="170"/>
      <c r="G17" s="170"/>
      <c r="H17" s="5"/>
      <c r="L17" s="3"/>
      <c r="M17" s="4"/>
      <c r="O17" s="3"/>
      <c r="P17" s="4"/>
    </row>
    <row r="18" spans="2:16" ht="20.100000000000001" customHeight="1" x14ac:dyDescent="0.3">
      <c r="B18" s="191"/>
      <c r="C18" s="192"/>
      <c r="D18" s="193"/>
      <c r="E18" s="169"/>
      <c r="F18" s="170"/>
      <c r="G18" s="170"/>
      <c r="H18" s="5"/>
      <c r="L18" s="3"/>
      <c r="M18" s="4"/>
      <c r="O18" s="3"/>
      <c r="P18" s="4"/>
    </row>
    <row r="19" spans="2:16" ht="20.100000000000001" customHeight="1" x14ac:dyDescent="0.3">
      <c r="B19" s="125" t="s">
        <v>4</v>
      </c>
      <c r="C19" s="126"/>
      <c r="D19" s="127">
        <f>(D10*D15)+D10</f>
        <v>281250</v>
      </c>
      <c r="E19" s="169"/>
      <c r="F19" s="170"/>
      <c r="G19" s="170"/>
      <c r="H19" s="15"/>
      <c r="L19" s="3"/>
      <c r="M19" s="4"/>
      <c r="O19" s="3"/>
      <c r="P19" s="4"/>
    </row>
    <row r="20" spans="2:16" ht="20.100000000000001" customHeight="1" x14ac:dyDescent="0.3">
      <c r="B20" s="172"/>
      <c r="C20" s="173"/>
      <c r="D20" s="170"/>
      <c r="E20" s="169"/>
      <c r="F20" s="170"/>
      <c r="G20" s="170"/>
      <c r="H20" s="6"/>
      <c r="L20" s="3"/>
      <c r="M20" s="4"/>
      <c r="O20" s="3"/>
      <c r="P20" s="4"/>
    </row>
    <row r="21" spans="2:16" ht="20.100000000000001" customHeight="1" x14ac:dyDescent="0.3">
      <c r="B21" s="172" t="s">
        <v>529</v>
      </c>
      <c r="C21" s="173"/>
      <c r="D21" s="194">
        <v>80</v>
      </c>
      <c r="E21" s="169"/>
      <c r="F21" s="170"/>
      <c r="G21" s="170"/>
      <c r="H21" s="6"/>
      <c r="L21" s="3"/>
      <c r="M21" s="4"/>
      <c r="O21" s="3"/>
      <c r="P21" s="4"/>
    </row>
    <row r="22" spans="2:16" ht="20.100000000000001" customHeight="1" x14ac:dyDescent="0.3">
      <c r="B22" s="172"/>
      <c r="C22" s="173"/>
      <c r="D22" s="170"/>
      <c r="E22" s="169"/>
      <c r="F22" s="170"/>
      <c r="G22" s="170"/>
      <c r="H22" s="6"/>
      <c r="L22" s="3"/>
      <c r="M22" s="4"/>
      <c r="O22" s="3"/>
      <c r="P22" s="4"/>
    </row>
    <row r="23" spans="2:16" ht="20.100000000000001" customHeight="1" x14ac:dyDescent="0.3">
      <c r="B23" s="172" t="s">
        <v>536</v>
      </c>
      <c r="C23" s="173"/>
      <c r="D23" s="195">
        <v>15000</v>
      </c>
      <c r="E23" s="178"/>
      <c r="F23" s="179"/>
      <c r="G23" s="196" t="s">
        <v>575</v>
      </c>
      <c r="H23" s="6"/>
      <c r="L23" s="3"/>
      <c r="M23" s="4"/>
      <c r="O23" s="3"/>
      <c r="P23" s="4"/>
    </row>
    <row r="24" spans="2:16" ht="20.100000000000001" customHeight="1" x14ac:dyDescent="0.3">
      <c r="B24" s="172"/>
      <c r="C24" s="173"/>
      <c r="D24" s="170"/>
      <c r="E24" s="178"/>
      <c r="F24" s="179"/>
      <c r="G24" s="179"/>
      <c r="H24" s="6"/>
      <c r="L24" s="3"/>
      <c r="M24" s="4"/>
      <c r="O24" s="3"/>
      <c r="P24" s="4"/>
    </row>
    <row r="25" spans="2:16" ht="50.1" customHeight="1" x14ac:dyDescent="0.3">
      <c r="B25" s="144" t="s">
        <v>5</v>
      </c>
      <c r="C25" s="161"/>
      <c r="D25" s="162">
        <f>SUM(D19,D23)</f>
        <v>296250</v>
      </c>
      <c r="E25" s="147"/>
      <c r="F25" s="179"/>
      <c r="G25" s="179"/>
      <c r="H25" s="6"/>
      <c r="L25" s="3"/>
      <c r="M25" s="4"/>
      <c r="O25" s="3"/>
      <c r="P25" s="4"/>
    </row>
    <row r="26" spans="2:16" ht="30" customHeight="1" x14ac:dyDescent="0.3">
      <c r="B26" s="26"/>
      <c r="C26" s="21"/>
      <c r="D26" s="24"/>
      <c r="E26" s="20"/>
      <c r="F26" s="20"/>
      <c r="G26" s="20"/>
      <c r="H26" s="6"/>
      <c r="L26" s="3"/>
      <c r="M26" s="4"/>
      <c r="O26" s="3"/>
      <c r="P26" s="4"/>
    </row>
    <row r="27" spans="2:16" ht="50.1" customHeight="1" x14ac:dyDescent="0.3">
      <c r="B27" s="105" t="s">
        <v>7</v>
      </c>
      <c r="C27" s="106"/>
      <c r="D27" s="106"/>
      <c r="E27" s="53"/>
      <c r="F27" s="27"/>
      <c r="G27" s="20"/>
      <c r="H27" s="6"/>
      <c r="L27" s="3"/>
      <c r="M27" s="4"/>
      <c r="O27" s="3"/>
      <c r="P27" s="4"/>
    </row>
    <row r="28" spans="2:16" ht="20.100000000000001" customHeight="1" x14ac:dyDescent="0.3">
      <c r="B28" s="51"/>
      <c r="C28" s="18"/>
      <c r="D28" s="19"/>
      <c r="E28" s="52"/>
      <c r="F28" s="22"/>
      <c r="G28" s="20"/>
      <c r="H28" s="6"/>
      <c r="L28" s="3"/>
      <c r="M28" s="4"/>
      <c r="O28" s="3"/>
      <c r="P28" s="4"/>
    </row>
    <row r="29" spans="2:16" ht="20.100000000000001" customHeight="1" x14ac:dyDescent="0.3">
      <c r="B29" s="113" t="s">
        <v>8</v>
      </c>
      <c r="C29" s="114"/>
      <c r="D29" s="150">
        <v>180000</v>
      </c>
      <c r="E29" s="110"/>
      <c r="F29" s="116"/>
      <c r="G29" s="163"/>
      <c r="H29" s="6"/>
      <c r="L29" s="3"/>
      <c r="M29" s="4"/>
      <c r="O29" s="3"/>
      <c r="P29" s="4"/>
    </row>
    <row r="30" spans="2:16" ht="20.100000000000001" customHeight="1" x14ac:dyDescent="0.3">
      <c r="B30" s="113"/>
      <c r="C30" s="114"/>
      <c r="D30" s="116"/>
      <c r="E30" s="129"/>
      <c r="F30" s="164"/>
      <c r="G30" s="165"/>
      <c r="H30" s="9"/>
      <c r="L30" s="3"/>
      <c r="M30" s="4"/>
      <c r="O30" s="3"/>
      <c r="P30" s="4"/>
    </row>
    <row r="31" spans="2:16" ht="37.5" customHeight="1" x14ac:dyDescent="0.3">
      <c r="B31" s="118" t="s">
        <v>585</v>
      </c>
      <c r="C31" s="119"/>
      <c r="D31" s="130">
        <f>D25-D29</f>
        <v>116250</v>
      </c>
      <c r="E31" s="131"/>
      <c r="F31" s="165"/>
      <c r="G31" s="166"/>
      <c r="H31" s="9"/>
      <c r="L31" s="3"/>
      <c r="M31" s="4"/>
      <c r="O31" s="3"/>
      <c r="P31" s="4"/>
    </row>
    <row r="32" spans="2:16" ht="20.100000000000001" customHeight="1" x14ac:dyDescent="0.3">
      <c r="B32" s="167"/>
      <c r="C32" s="168"/>
      <c r="D32" s="165"/>
      <c r="E32" s="169"/>
      <c r="F32" s="170"/>
      <c r="G32" s="171"/>
      <c r="H32" s="10"/>
      <c r="L32" s="3"/>
      <c r="M32" s="4"/>
      <c r="O32" s="3"/>
      <c r="P32" s="4"/>
    </row>
    <row r="33" spans="2:16" ht="20.100000000000001" customHeight="1" x14ac:dyDescent="0.3">
      <c r="B33" s="172" t="s">
        <v>9</v>
      </c>
      <c r="C33" s="173"/>
      <c r="D33" s="174">
        <v>8.9999999999999993E-3</v>
      </c>
      <c r="E33" s="169"/>
      <c r="F33" s="170"/>
      <c r="G33" s="175" t="s">
        <v>576</v>
      </c>
      <c r="H33" s="5"/>
      <c r="L33" s="3"/>
      <c r="M33" s="4"/>
      <c r="O33" s="3"/>
      <c r="P33" s="4"/>
    </row>
    <row r="34" spans="2:16" ht="20.100000000000001" customHeight="1" x14ac:dyDescent="0.3">
      <c r="B34" s="172"/>
      <c r="C34" s="173"/>
      <c r="D34" s="170"/>
      <c r="E34" s="169"/>
      <c r="F34" s="170"/>
      <c r="G34" s="176"/>
      <c r="H34" s="6"/>
      <c r="L34" s="3"/>
      <c r="M34" s="4"/>
      <c r="O34" s="3"/>
      <c r="P34" s="4"/>
    </row>
    <row r="35" spans="2:16" ht="20.100000000000001" customHeight="1" x14ac:dyDescent="0.3">
      <c r="B35" s="172" t="s">
        <v>10</v>
      </c>
      <c r="C35" s="173"/>
      <c r="D35" s="177">
        <v>0.02</v>
      </c>
      <c r="E35" s="178"/>
      <c r="F35" s="179"/>
      <c r="G35" s="180" t="s">
        <v>577</v>
      </c>
      <c r="H35" s="6"/>
      <c r="L35" s="3"/>
      <c r="M35" s="4"/>
      <c r="O35" s="3"/>
      <c r="P35" s="4"/>
    </row>
    <row r="36" spans="2:16" ht="20.100000000000001" customHeight="1" x14ac:dyDescent="0.3">
      <c r="B36" s="172"/>
      <c r="C36" s="173"/>
      <c r="D36" s="181"/>
      <c r="E36" s="178"/>
      <c r="F36" s="179"/>
      <c r="G36" s="182"/>
      <c r="H36" s="6"/>
      <c r="L36" s="3"/>
      <c r="M36" s="4"/>
      <c r="O36" s="3"/>
      <c r="P36" s="4"/>
    </row>
    <row r="37" spans="2:16" ht="20.100000000000001" customHeight="1" x14ac:dyDescent="0.3">
      <c r="B37" s="172" t="s">
        <v>552</v>
      </c>
      <c r="C37" s="173"/>
      <c r="D37" s="177">
        <v>2.5000000000000001E-2</v>
      </c>
      <c r="E37" s="178"/>
      <c r="F37" s="179"/>
      <c r="G37" s="180" t="s">
        <v>578</v>
      </c>
      <c r="H37" s="6"/>
      <c r="L37" s="3"/>
      <c r="M37" s="4"/>
      <c r="O37" s="3"/>
      <c r="P37" s="4"/>
    </row>
    <row r="38" spans="2:16" ht="20.100000000000001" customHeight="1" x14ac:dyDescent="0.3">
      <c r="B38" s="172"/>
      <c r="C38" s="173"/>
      <c r="D38" s="170"/>
      <c r="E38" s="178"/>
      <c r="F38" s="179"/>
      <c r="G38" s="179"/>
      <c r="H38" s="6"/>
      <c r="L38" s="3"/>
      <c r="M38" s="4"/>
      <c r="O38" s="3"/>
      <c r="P38" s="4"/>
    </row>
    <row r="39" spans="2:16" ht="50.1" customHeight="1" x14ac:dyDescent="0.3">
      <c r="B39" s="144" t="s">
        <v>14</v>
      </c>
      <c r="C39" s="161"/>
      <c r="D39" s="162">
        <f>(D29*(D33+D35)/1200)*100</f>
        <v>434.99999999999994</v>
      </c>
      <c r="E39" s="147"/>
      <c r="F39" s="179"/>
      <c r="G39" s="183"/>
      <c r="H39" s="7"/>
      <c r="I39" s="8"/>
      <c r="L39" s="3"/>
      <c r="M39" s="4"/>
      <c r="O39" s="3"/>
      <c r="P39" s="4"/>
    </row>
    <row r="40" spans="2:16" s="32" customFormat="1" ht="30" customHeight="1" x14ac:dyDescent="0.3">
      <c r="B40" s="28"/>
      <c r="C40" s="29"/>
      <c r="D40" s="30"/>
      <c r="E40" s="30"/>
      <c r="F40" s="30"/>
      <c r="G40" s="30"/>
      <c r="H40" s="31"/>
    </row>
    <row r="41" spans="2:16" s="32" customFormat="1" ht="50.1" customHeight="1" x14ac:dyDescent="0.3">
      <c r="B41" s="105" t="s">
        <v>11</v>
      </c>
      <c r="C41" s="106"/>
      <c r="D41" s="106"/>
      <c r="E41" s="53"/>
      <c r="F41" s="33"/>
      <c r="G41" s="33"/>
      <c r="H41" s="34"/>
    </row>
    <row r="42" spans="2:16" s="32" customFormat="1" ht="20.100000000000001" customHeight="1" x14ac:dyDescent="0.3">
      <c r="B42" s="51"/>
      <c r="C42" s="18"/>
      <c r="D42" s="19"/>
      <c r="E42" s="52"/>
      <c r="F42" s="30"/>
      <c r="G42" s="30"/>
      <c r="H42" s="31"/>
    </row>
    <row r="43" spans="2:16" s="32" customFormat="1" ht="20.100000000000001" customHeight="1" x14ac:dyDescent="0.3">
      <c r="B43" s="113" t="s">
        <v>12</v>
      </c>
      <c r="C43" s="114"/>
      <c r="D43" s="150">
        <v>1000</v>
      </c>
      <c r="E43" s="110"/>
      <c r="F43" s="111"/>
      <c r="G43" s="111"/>
      <c r="H43" s="31"/>
      <c r="I43" s="35"/>
    </row>
    <row r="44" spans="2:16" s="32" customFormat="1" ht="20.100000000000001" customHeight="1" x14ac:dyDescent="0.3">
      <c r="B44" s="113"/>
      <c r="C44" s="114"/>
      <c r="D44" s="151"/>
      <c r="E44" s="129"/>
      <c r="F44" s="111"/>
      <c r="G44" s="111"/>
      <c r="H44" s="31"/>
    </row>
    <row r="45" spans="2:16" s="32" customFormat="1" ht="20.100000000000001" customHeight="1" x14ac:dyDescent="0.3">
      <c r="B45" s="152" t="s">
        <v>553</v>
      </c>
      <c r="C45" s="114"/>
      <c r="D45" s="153">
        <v>60</v>
      </c>
      <c r="E45" s="154"/>
      <c r="F45" s="112"/>
      <c r="G45" s="117" t="s">
        <v>579</v>
      </c>
      <c r="H45" s="34"/>
    </row>
    <row r="46" spans="2:16" s="32" customFormat="1" ht="20.100000000000001" customHeight="1" x14ac:dyDescent="0.3">
      <c r="B46" s="152"/>
      <c r="C46" s="114"/>
      <c r="D46" s="130"/>
      <c r="E46" s="131"/>
      <c r="F46" s="112"/>
      <c r="G46" s="121"/>
      <c r="H46" s="34"/>
    </row>
    <row r="47" spans="2:16" s="32" customFormat="1" ht="20.100000000000001" customHeight="1" x14ac:dyDescent="0.3">
      <c r="B47" s="152" t="s">
        <v>555</v>
      </c>
      <c r="C47" s="114"/>
      <c r="D47" s="155">
        <v>3</v>
      </c>
      <c r="E47" s="131"/>
      <c r="F47" s="112"/>
      <c r="G47" s="156" t="s">
        <v>580</v>
      </c>
      <c r="H47" s="99"/>
    </row>
    <row r="48" spans="2:16" s="32" customFormat="1" ht="20.100000000000001" customHeight="1" x14ac:dyDescent="0.3">
      <c r="B48" s="152"/>
      <c r="C48" s="114"/>
      <c r="D48" s="130"/>
      <c r="E48" s="131"/>
      <c r="F48" s="112"/>
      <c r="G48" s="121"/>
      <c r="H48" s="34"/>
    </row>
    <row r="49" spans="2:10" s="32" customFormat="1" ht="20.100000000000001" customHeight="1" x14ac:dyDescent="0.3">
      <c r="B49" s="118" t="s">
        <v>554</v>
      </c>
      <c r="C49" s="126"/>
      <c r="D49" s="130">
        <f>D47*D21</f>
        <v>240</v>
      </c>
      <c r="E49" s="131"/>
      <c r="F49" s="112"/>
      <c r="G49" s="157"/>
      <c r="H49" s="34"/>
    </row>
    <row r="50" spans="2:10" s="32" customFormat="1" ht="20.100000000000001" customHeight="1" x14ac:dyDescent="0.3">
      <c r="B50" s="152"/>
      <c r="C50" s="114"/>
      <c r="D50" s="130"/>
      <c r="E50" s="131"/>
      <c r="F50" s="112"/>
      <c r="G50" s="121"/>
      <c r="H50" s="34"/>
    </row>
    <row r="51" spans="2:10" s="32" customFormat="1" ht="20.100000000000001" customHeight="1" x14ac:dyDescent="0.3">
      <c r="B51" s="152" t="s">
        <v>556</v>
      </c>
      <c r="C51" s="114"/>
      <c r="D51" s="158">
        <v>0.02</v>
      </c>
      <c r="E51" s="131"/>
      <c r="F51" s="112"/>
      <c r="G51" s="159" t="s">
        <v>581</v>
      </c>
      <c r="H51" s="98"/>
    </row>
    <row r="52" spans="2:10" s="32" customFormat="1" ht="20.100000000000001" customHeight="1" x14ac:dyDescent="0.3">
      <c r="B52" s="152"/>
      <c r="C52" s="114"/>
      <c r="D52" s="130"/>
      <c r="E52" s="131"/>
      <c r="F52" s="111"/>
      <c r="G52" s="111"/>
      <c r="H52" s="31"/>
    </row>
    <row r="53" spans="2:10" s="32" customFormat="1" ht="20.100000000000001" customHeight="1" x14ac:dyDescent="0.3">
      <c r="B53" s="118" t="s">
        <v>557</v>
      </c>
      <c r="C53" s="126"/>
      <c r="D53" s="130">
        <f>D51*D43</f>
        <v>20</v>
      </c>
      <c r="E53" s="131"/>
      <c r="F53" s="112"/>
      <c r="G53" s="121"/>
      <c r="H53" s="31"/>
    </row>
    <row r="54" spans="2:10" s="32" customFormat="1" ht="20.100000000000001" customHeight="1" x14ac:dyDescent="0.3">
      <c r="B54" s="152"/>
      <c r="C54" s="114"/>
      <c r="D54" s="160"/>
      <c r="E54" s="131"/>
      <c r="F54" s="111"/>
      <c r="G54" s="112"/>
      <c r="H54" s="33"/>
    </row>
    <row r="55" spans="2:10" s="32" customFormat="1" ht="50.1" customHeight="1" x14ac:dyDescent="0.3">
      <c r="B55" s="144" t="s">
        <v>571</v>
      </c>
      <c r="C55" s="161"/>
      <c r="D55" s="162">
        <f>D43-D45-D49-D53</f>
        <v>680</v>
      </c>
      <c r="E55" s="147"/>
      <c r="F55" s="111"/>
      <c r="G55" s="112"/>
      <c r="H55" s="33"/>
    </row>
    <row r="56" spans="2:10" s="32" customFormat="1" ht="20.100000000000001" customHeight="1" x14ac:dyDescent="0.3">
      <c r="B56" s="28"/>
      <c r="C56" s="29"/>
      <c r="D56" s="30"/>
      <c r="E56" s="30"/>
      <c r="F56" s="30"/>
      <c r="G56" s="33"/>
      <c r="H56" s="33"/>
      <c r="J56" s="97"/>
    </row>
    <row r="57" spans="2:10" s="32" customFormat="1" ht="36.75" customHeight="1" x14ac:dyDescent="0.3">
      <c r="B57" s="105" t="s">
        <v>13</v>
      </c>
      <c r="C57" s="106"/>
      <c r="D57" s="106"/>
      <c r="E57" s="53"/>
      <c r="F57" s="30"/>
    </row>
    <row r="58" spans="2:10" s="32" customFormat="1" ht="20.100000000000001" customHeight="1" x14ac:dyDescent="0.3">
      <c r="B58" s="107"/>
      <c r="C58" s="108"/>
      <c r="D58" s="109"/>
      <c r="E58" s="110"/>
      <c r="F58" s="111"/>
      <c r="G58" s="112"/>
      <c r="H58" s="33"/>
    </row>
    <row r="59" spans="2:10" s="32" customFormat="1" ht="20.100000000000001" customHeight="1" x14ac:dyDescent="0.3">
      <c r="B59" s="113" t="s">
        <v>530</v>
      </c>
      <c r="C59" s="114"/>
      <c r="D59" s="115">
        <v>0.38</v>
      </c>
      <c r="E59" s="110"/>
      <c r="F59" s="111"/>
      <c r="G59" s="112"/>
      <c r="H59" s="33"/>
    </row>
    <row r="60" spans="2:10" s="32" customFormat="1" ht="20.100000000000001" customHeight="1" x14ac:dyDescent="0.3">
      <c r="B60" s="113"/>
      <c r="C60" s="114"/>
      <c r="D60" s="116"/>
      <c r="E60" s="110"/>
      <c r="F60" s="111"/>
      <c r="G60" s="112"/>
      <c r="H60" s="33"/>
    </row>
    <row r="61" spans="2:10" s="32" customFormat="1" ht="20.100000000000001" customHeight="1" x14ac:dyDescent="0.3">
      <c r="B61" s="113" t="s">
        <v>569</v>
      </c>
      <c r="C61" s="114"/>
      <c r="D61" s="115">
        <v>0.02</v>
      </c>
      <c r="E61" s="110"/>
      <c r="F61" s="111"/>
      <c r="G61" s="117" t="s">
        <v>582</v>
      </c>
      <c r="H61" s="98"/>
    </row>
    <row r="62" spans="2:10" s="32" customFormat="1" ht="20.100000000000001" customHeight="1" x14ac:dyDescent="0.3">
      <c r="B62" s="113"/>
      <c r="C62" s="114"/>
      <c r="D62" s="116"/>
      <c r="E62" s="110"/>
      <c r="F62" s="111"/>
      <c r="G62" s="112"/>
      <c r="H62" s="31"/>
    </row>
    <row r="63" spans="2:10" s="32" customFormat="1" ht="20.100000000000001" customHeight="1" x14ac:dyDescent="0.3">
      <c r="B63" s="118" t="s">
        <v>558</v>
      </c>
      <c r="C63" s="119"/>
      <c r="D63" s="120">
        <f>D61*D12</f>
        <v>2000</v>
      </c>
      <c r="E63" s="110"/>
      <c r="F63" s="111"/>
      <c r="G63" s="121"/>
      <c r="H63" s="31"/>
    </row>
    <row r="64" spans="2:10" s="32" customFormat="1" ht="20.100000000000001" customHeight="1" x14ac:dyDescent="0.3">
      <c r="B64" s="107"/>
      <c r="C64" s="108"/>
      <c r="D64" s="109"/>
      <c r="E64" s="110"/>
      <c r="F64" s="111"/>
      <c r="G64" s="112"/>
      <c r="H64" s="33"/>
    </row>
    <row r="65" spans="1:8" s="32" customFormat="1" ht="20.100000000000001" customHeight="1" x14ac:dyDescent="0.3">
      <c r="B65" s="118" t="s">
        <v>15</v>
      </c>
      <c r="C65" s="122"/>
      <c r="D65" s="123">
        <f>D25</f>
        <v>296250</v>
      </c>
      <c r="E65" s="110"/>
      <c r="F65" s="111"/>
      <c r="G65" s="112"/>
      <c r="H65" s="33"/>
    </row>
    <row r="66" spans="1:8" s="32" customFormat="1" ht="20.100000000000001" customHeight="1" x14ac:dyDescent="0.3">
      <c r="B66" s="124"/>
      <c r="C66" s="122"/>
      <c r="D66" s="123"/>
      <c r="E66" s="110"/>
      <c r="F66" s="111"/>
      <c r="G66" s="112"/>
      <c r="H66" s="33"/>
    </row>
    <row r="67" spans="1:8" s="32" customFormat="1" ht="20.100000000000001" customHeight="1" x14ac:dyDescent="0.3">
      <c r="B67" s="125" t="s">
        <v>16</v>
      </c>
      <c r="C67" s="122"/>
      <c r="D67" s="123">
        <f>D29</f>
        <v>180000</v>
      </c>
      <c r="E67" s="110"/>
      <c r="F67" s="111"/>
      <c r="G67" s="112"/>
      <c r="H67" s="33"/>
    </row>
    <row r="68" spans="1:8" s="32" customFormat="1" ht="20.100000000000001" customHeight="1" x14ac:dyDescent="0.3">
      <c r="B68" s="124"/>
      <c r="C68" s="122"/>
      <c r="D68" s="123"/>
      <c r="E68" s="110"/>
      <c r="F68" s="111"/>
      <c r="G68" s="112"/>
      <c r="H68" s="33"/>
    </row>
    <row r="69" spans="1:8" s="32" customFormat="1" ht="20.100000000000001" customHeight="1" x14ac:dyDescent="0.3">
      <c r="B69" s="125" t="s">
        <v>568</v>
      </c>
      <c r="C69" s="126"/>
      <c r="D69" s="127">
        <f>D31</f>
        <v>116250</v>
      </c>
      <c r="E69" s="110"/>
      <c r="F69" s="112"/>
      <c r="G69" s="112"/>
      <c r="H69" s="33"/>
    </row>
    <row r="70" spans="1:8" s="32" customFormat="1" ht="20.100000000000001" customHeight="1" x14ac:dyDescent="0.3">
      <c r="B70" s="124"/>
      <c r="C70" s="122"/>
      <c r="D70" s="123"/>
      <c r="E70" s="110"/>
      <c r="F70" s="112"/>
      <c r="G70" s="112"/>
      <c r="H70" s="33"/>
    </row>
    <row r="71" spans="1:8" s="32" customFormat="1" ht="20.100000000000001" customHeight="1" x14ac:dyDescent="0.3">
      <c r="B71" s="125" t="s">
        <v>548</v>
      </c>
      <c r="C71" s="126"/>
      <c r="D71" s="128">
        <f>D39*12</f>
        <v>5219.9999999999991</v>
      </c>
      <c r="E71" s="110"/>
      <c r="F71" s="112"/>
      <c r="G71" s="112"/>
      <c r="H71" s="33"/>
    </row>
    <row r="72" spans="1:8" s="32" customFormat="1" ht="20.100000000000001" customHeight="1" x14ac:dyDescent="0.3">
      <c r="B72" s="125"/>
      <c r="C72" s="126"/>
      <c r="D72" s="128"/>
      <c r="E72" s="129"/>
      <c r="F72" s="112"/>
      <c r="G72" s="112"/>
      <c r="H72" s="33"/>
    </row>
    <row r="73" spans="1:8" s="32" customFormat="1" ht="20.100000000000001" customHeight="1" x14ac:dyDescent="0.3">
      <c r="B73" s="118" t="s">
        <v>546</v>
      </c>
      <c r="C73" s="126"/>
      <c r="D73" s="130">
        <f>D55*12</f>
        <v>8160</v>
      </c>
      <c r="E73" s="131"/>
      <c r="F73" s="112"/>
      <c r="G73" s="112"/>
      <c r="H73" s="33"/>
    </row>
    <row r="74" spans="1:8" s="32" customFormat="1" ht="20.100000000000001" customHeight="1" x14ac:dyDescent="0.3">
      <c r="B74" s="132"/>
      <c r="C74" s="133"/>
      <c r="D74" s="134"/>
      <c r="E74" s="131"/>
      <c r="F74" s="112"/>
      <c r="G74" s="112"/>
      <c r="H74" s="33"/>
    </row>
    <row r="75" spans="1:8" ht="20.100000000000001" customHeight="1" x14ac:dyDescent="0.3">
      <c r="B75" s="118" t="s">
        <v>547</v>
      </c>
      <c r="C75" s="133"/>
      <c r="D75" s="130">
        <f>IF(((D55*12)-D63-(SUM(Tilgungsplan!D23:D34)))*Renditerechner!D59&gt;0,((D55*12)-D63-(SUM(Tilgungsplan!D23:D34)))*Renditerechner!D59,0)</f>
        <v>1730.8571313349989</v>
      </c>
      <c r="E75" s="131"/>
      <c r="F75" s="112"/>
      <c r="G75" s="135"/>
    </row>
    <row r="76" spans="1:8" ht="20.100000000000001" customHeight="1" x14ac:dyDescent="0.3">
      <c r="B76" s="118"/>
      <c r="C76" s="133"/>
      <c r="D76" s="130"/>
      <c r="E76" s="131"/>
      <c r="F76" s="112"/>
      <c r="G76" s="135"/>
    </row>
    <row r="77" spans="1:8" ht="41.25" customHeight="1" x14ac:dyDescent="0.3">
      <c r="B77" s="118" t="s">
        <v>570</v>
      </c>
      <c r="C77" s="126"/>
      <c r="D77" s="130">
        <f>D73-D71-D75</f>
        <v>1209.142868665002</v>
      </c>
      <c r="E77" s="131"/>
      <c r="F77" s="136"/>
      <c r="G77" s="136"/>
    </row>
    <row r="78" spans="1:8" s="49" customFormat="1" ht="20.100000000000001" customHeight="1" x14ac:dyDescent="0.35">
      <c r="B78" s="132"/>
      <c r="C78" s="133"/>
      <c r="D78" s="134"/>
      <c r="E78" s="131"/>
      <c r="F78" s="137"/>
      <c r="G78" s="138"/>
      <c r="H78" s="50"/>
    </row>
    <row r="79" spans="1:8" s="49" customFormat="1" ht="39.950000000000003" customHeight="1" x14ac:dyDescent="0.35">
      <c r="B79" s="139" t="s">
        <v>528</v>
      </c>
      <c r="C79" s="140"/>
      <c r="D79" s="141">
        <f>((D55*12)*100)/D25</f>
        <v>2.7544303797468355</v>
      </c>
      <c r="E79" s="142"/>
      <c r="F79" s="137"/>
      <c r="G79" s="143" t="s">
        <v>583</v>
      </c>
      <c r="H79" s="50"/>
    </row>
    <row r="80" spans="1:8" ht="39.950000000000003" customHeight="1" x14ac:dyDescent="0.3">
      <c r="A80" s="32"/>
      <c r="B80" s="144" t="s">
        <v>531</v>
      </c>
      <c r="C80" s="145"/>
      <c r="D80" s="146">
        <f>D77/D69*100</f>
        <v>1.0401228977763457</v>
      </c>
      <c r="E80" s="147"/>
      <c r="F80" s="111"/>
      <c r="G80" s="143" t="s">
        <v>584</v>
      </c>
    </row>
    <row r="81" spans="1:8" ht="39.950000000000003" customHeight="1" x14ac:dyDescent="0.3">
      <c r="A81" s="32"/>
      <c r="B81" s="148"/>
      <c r="C81" s="149"/>
      <c r="D81" s="136"/>
      <c r="E81" s="136"/>
      <c r="F81" s="111"/>
      <c r="G81" s="136"/>
    </row>
    <row r="82" spans="1:8" ht="39.950000000000003" customHeight="1" x14ac:dyDescent="0.35">
      <c r="A82" s="32"/>
      <c r="B82" s="62"/>
      <c r="C82" s="63"/>
      <c r="D82" s="50"/>
      <c r="E82" s="50"/>
      <c r="F82" s="30"/>
    </row>
    <row r="83" spans="1:8" ht="39.950000000000003" customHeight="1" x14ac:dyDescent="0.3">
      <c r="A83" s="32"/>
      <c r="B83" s="101"/>
      <c r="C83" s="101"/>
      <c r="D83" s="101"/>
      <c r="E83" s="101"/>
      <c r="F83" s="30"/>
      <c r="G83" s="48"/>
    </row>
    <row r="84" spans="1:8" ht="39.950000000000003" customHeight="1" x14ac:dyDescent="0.3">
      <c r="A84" s="32"/>
      <c r="B84" s="64"/>
      <c r="C84" s="18"/>
      <c r="D84" s="19"/>
      <c r="E84" s="22"/>
      <c r="F84" s="30"/>
    </row>
    <row r="85" spans="1:8" ht="39.950000000000003" customHeight="1" x14ac:dyDescent="0.3">
      <c r="A85" s="32"/>
      <c r="B85" s="65"/>
      <c r="C85" s="18"/>
      <c r="D85" s="54"/>
      <c r="E85" s="22"/>
      <c r="F85" s="30"/>
    </row>
    <row r="86" spans="1:8" ht="39.950000000000003" customHeight="1" x14ac:dyDescent="0.3">
      <c r="A86" s="32"/>
      <c r="B86" s="64"/>
      <c r="C86" s="18"/>
      <c r="D86" s="54"/>
      <c r="E86" s="22"/>
      <c r="F86" s="30"/>
    </row>
    <row r="87" spans="1:8" ht="39.950000000000003" customHeight="1" x14ac:dyDescent="0.3">
      <c r="A87" s="32"/>
      <c r="B87" s="65"/>
      <c r="C87" s="18"/>
      <c r="D87" s="54"/>
      <c r="E87" s="22"/>
      <c r="F87" s="30"/>
    </row>
    <row r="88" spans="1:8" ht="39.950000000000003" customHeight="1" x14ac:dyDescent="0.3">
      <c r="A88" s="32"/>
      <c r="B88" s="64"/>
      <c r="C88" s="18"/>
      <c r="D88" s="54"/>
      <c r="E88" s="22"/>
      <c r="F88" s="33"/>
    </row>
    <row r="89" spans="1:8" ht="39.950000000000003" customHeight="1" x14ac:dyDescent="0.3">
      <c r="B89" s="65"/>
      <c r="C89" s="36"/>
      <c r="D89" s="55"/>
      <c r="E89" s="22"/>
      <c r="F89" s="33"/>
    </row>
    <row r="90" spans="1:8" ht="39.950000000000003" customHeight="1" x14ac:dyDescent="0.3">
      <c r="B90" s="64"/>
      <c r="C90" s="18"/>
      <c r="D90" s="54"/>
      <c r="E90" s="22"/>
    </row>
    <row r="91" spans="1:8" s="49" customFormat="1" ht="39.950000000000003" customHeight="1" x14ac:dyDescent="0.35">
      <c r="B91" s="65"/>
      <c r="C91" s="36"/>
      <c r="D91" s="56"/>
      <c r="E91" s="22"/>
      <c r="F91" s="50"/>
      <c r="G91" s="100"/>
      <c r="H91" s="50"/>
    </row>
    <row r="92" spans="1:8" s="49" customFormat="1" ht="39.950000000000003" customHeight="1" x14ac:dyDescent="0.35">
      <c r="B92" s="65"/>
      <c r="C92" s="36"/>
      <c r="D92" s="38"/>
      <c r="E92" s="23"/>
      <c r="F92" s="50"/>
      <c r="G92" s="100"/>
      <c r="H92" s="50"/>
    </row>
    <row r="93" spans="1:8" ht="39.950000000000003" customHeight="1" x14ac:dyDescent="0.3">
      <c r="A93" s="32"/>
      <c r="B93" s="66"/>
      <c r="C93" s="67"/>
      <c r="D93" s="68"/>
      <c r="E93" s="20"/>
      <c r="F93" s="30"/>
    </row>
    <row r="94" spans="1:8" ht="39.950000000000003" customHeight="1" x14ac:dyDescent="0.3">
      <c r="A94" s="32"/>
      <c r="F94" s="30"/>
    </row>
    <row r="95" spans="1:8" ht="39.950000000000003" customHeight="1" x14ac:dyDescent="0.35">
      <c r="A95" s="32"/>
      <c r="B95" s="62"/>
      <c r="C95" s="63"/>
      <c r="D95" s="50"/>
      <c r="E95" s="50"/>
      <c r="F95" s="30"/>
    </row>
    <row r="96" spans="1:8" ht="39.950000000000003" customHeight="1" x14ac:dyDescent="0.3">
      <c r="A96" s="32"/>
      <c r="B96" s="102"/>
      <c r="C96" s="102"/>
      <c r="D96" s="102"/>
      <c r="E96" s="102"/>
      <c r="F96" s="30"/>
    </row>
    <row r="97" spans="1:7" ht="39.950000000000003" customHeight="1" x14ac:dyDescent="0.3">
      <c r="A97" s="32"/>
      <c r="B97" s="69"/>
      <c r="C97" s="70"/>
      <c r="D97" s="71"/>
      <c r="E97" s="71"/>
      <c r="F97" s="30"/>
      <c r="G97" s="48"/>
    </row>
    <row r="98" spans="1:7" ht="39.950000000000003" customHeight="1" x14ac:dyDescent="0.3">
      <c r="A98" s="32"/>
      <c r="B98" s="64"/>
      <c r="C98" s="18"/>
      <c r="D98" s="19"/>
      <c r="E98" s="22"/>
      <c r="F98" s="30"/>
    </row>
    <row r="99" spans="1:7" ht="39.950000000000003" customHeight="1" x14ac:dyDescent="0.3">
      <c r="B99" s="65"/>
      <c r="C99" s="18"/>
      <c r="D99" s="37"/>
      <c r="E99" s="22"/>
    </row>
    <row r="100" spans="1:7" ht="39.950000000000003" customHeight="1" x14ac:dyDescent="0.3">
      <c r="B100" s="65"/>
      <c r="C100" s="18"/>
      <c r="D100" s="37"/>
      <c r="E100" s="22"/>
    </row>
    <row r="101" spans="1:7" ht="39.950000000000003" customHeight="1" x14ac:dyDescent="0.3">
      <c r="B101" s="65"/>
      <c r="C101" s="18"/>
      <c r="D101" s="37"/>
      <c r="E101" s="22"/>
    </row>
    <row r="102" spans="1:7" ht="39.950000000000003" customHeight="1" x14ac:dyDescent="0.3">
      <c r="B102" s="65"/>
      <c r="C102" s="18"/>
      <c r="D102" s="37"/>
      <c r="E102" s="22"/>
    </row>
    <row r="103" spans="1:7" ht="39.950000000000003" customHeight="1" x14ac:dyDescent="0.3"/>
    <row r="104" spans="1:7" ht="39.950000000000003" customHeight="1" x14ac:dyDescent="0.3"/>
  </sheetData>
  <sheetProtection algorithmName="SHA-512" hashValue="wGUuqijIKoI38FPuSxyz5aYqDqtjb6EYqLFQm3lE5PHcW3sV3zhY27aiyjd7lOKmVIEKjc6mDe7C0xWDpgH45A==" saltValue="oKPGQ7CNOqh95Muy4SjKqQ==" spinCount="100000" sheet="1" objects="1" scenarios="1"/>
  <protectedRanges>
    <protectedRange sqref="D10 D12 D15 D21 D23 D29 D33 D35 D37 D43 D45 D47 D51 D59 D61" name="USER"/>
    <protectedRange algorithmName="SHA-512" hashValue="TTfANqffG6FKX42kqocDZdsptvJV33H9CDGzl4tkssk4HIvcaTZD8RkSnKcDqNvudPzLBf1+Q5J0Ye9geTyv8g==" saltValue="yJl0y3l+Bqp+wTNYg7aClw==" spinCount="100000" sqref="A1:XFD1048576" name="Formeln"/>
  </protectedRanges>
  <mergeCells count="8">
    <mergeCell ref="B6:E6"/>
    <mergeCell ref="B83:E83"/>
    <mergeCell ref="B96:E96"/>
    <mergeCell ref="I9:I14"/>
    <mergeCell ref="B8:D8"/>
    <mergeCell ref="B27:D27"/>
    <mergeCell ref="B41:D41"/>
    <mergeCell ref="B57:D57"/>
  </mergeCells>
  <phoneticPr fontId="5" type="noConversion"/>
  <pageMargins left="0.75" right="0.75" top="1" bottom="1" header="0.5" footer="0.5"/>
  <pageSetup paperSize="9" scale="36" orientation="landscape" horizontalDpi="4294967292" verticalDpi="4294967292" r:id="rId1"/>
  <rowBreaks count="1" manualBreakCount="1">
    <brk id="82" max="16383" man="1"/>
  </rowBreaks>
  <colBreaks count="1" manualBreakCount="1">
    <brk id="16"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28104-ABFA-4E3B-BEFF-185F070890E8}">
  <dimension ref="A1:S61"/>
  <sheetViews>
    <sheetView zoomScale="70" zoomScaleNormal="70" workbookViewId="0">
      <selection activeCell="O12" sqref="O12"/>
    </sheetView>
  </sheetViews>
  <sheetFormatPr baseColWidth="10" defaultRowHeight="15.75" x14ac:dyDescent="0.25"/>
  <cols>
    <col min="1" max="1" width="11" style="57"/>
    <col min="2" max="2" width="11" style="59"/>
    <col min="3" max="3" width="27.625" style="59" customWidth="1"/>
    <col min="4" max="4" width="0.5" style="57" hidden="1" customWidth="1"/>
    <col min="5" max="5" width="24.75" style="57" customWidth="1"/>
    <col min="6" max="6" width="0.375" style="90" hidden="1" customWidth="1"/>
    <col min="7" max="7" width="18" style="90" customWidth="1"/>
    <col min="8" max="8" width="14.625" style="90" customWidth="1"/>
    <col min="9" max="9" width="18" style="91" customWidth="1"/>
    <col min="10" max="10" width="20.125" style="90" customWidth="1"/>
    <col min="11" max="11" width="17.75" style="57" customWidth="1"/>
    <col min="12" max="12" width="0.25" style="57" customWidth="1"/>
    <col min="13" max="13" width="21.125" style="57" customWidth="1"/>
    <col min="14" max="14" width="25.25" style="59" customWidth="1"/>
    <col min="15" max="16" width="25.625" style="57" customWidth="1"/>
    <col min="17" max="17" width="15.625" style="57" customWidth="1"/>
    <col min="18" max="18" width="49.5" style="59" customWidth="1"/>
    <col min="19" max="16384" width="11" style="57"/>
  </cols>
  <sheetData>
    <row r="1" spans="1:19" s="1" customFormat="1" ht="20.100000000000001" customHeight="1" x14ac:dyDescent="0.3">
      <c r="B1" s="25"/>
      <c r="C1" s="11"/>
      <c r="D1" s="2"/>
      <c r="E1" s="2"/>
      <c r="F1" s="2"/>
      <c r="G1" s="2"/>
      <c r="H1" s="2"/>
      <c r="I1" s="2"/>
      <c r="J1" s="92"/>
    </row>
    <row r="2" spans="1:19" s="1" customFormat="1" ht="80.099999999999994" customHeight="1" x14ac:dyDescent="0.3">
      <c r="B2" s="25"/>
      <c r="C2" s="11"/>
      <c r="D2" s="2"/>
      <c r="E2" s="2"/>
      <c r="F2" s="2"/>
      <c r="G2" s="2"/>
      <c r="H2" s="2"/>
      <c r="I2" s="2"/>
      <c r="J2" s="92"/>
    </row>
    <row r="3" spans="1:19" s="73" customFormat="1" ht="18.75" customHeight="1" x14ac:dyDescent="0.3">
      <c r="A3" s="80"/>
      <c r="B3" s="81"/>
      <c r="C3" s="82"/>
      <c r="D3" s="83"/>
      <c r="E3" s="83"/>
      <c r="F3" s="83"/>
      <c r="G3" s="83"/>
      <c r="H3" s="83"/>
      <c r="I3" s="83"/>
      <c r="J3" s="93"/>
      <c r="K3" s="80"/>
      <c r="L3" s="80"/>
      <c r="M3" s="80"/>
      <c r="N3" s="80"/>
      <c r="O3" s="80"/>
      <c r="P3" s="80"/>
      <c r="Q3" s="80"/>
      <c r="R3" s="80"/>
    </row>
    <row r="4" spans="1:19" s="1" customFormat="1" ht="18.75" x14ac:dyDescent="0.3">
      <c r="B4" s="25"/>
      <c r="C4" s="11"/>
      <c r="D4" s="2"/>
      <c r="E4" s="2"/>
      <c r="F4" s="2"/>
      <c r="G4" s="2"/>
      <c r="H4" s="2"/>
      <c r="I4" s="2"/>
      <c r="J4" s="92"/>
    </row>
    <row r="5" spans="1:19" s="77" customFormat="1" ht="50.1" customHeight="1" x14ac:dyDescent="0.3">
      <c r="B5" s="104" t="s">
        <v>532</v>
      </c>
      <c r="C5" s="78"/>
      <c r="D5" s="79"/>
      <c r="E5" s="79"/>
      <c r="F5" s="79"/>
      <c r="G5" s="79"/>
      <c r="H5" s="79"/>
      <c r="I5" s="79"/>
      <c r="J5" s="94"/>
      <c r="K5" s="244" t="s">
        <v>550</v>
      </c>
      <c r="L5" s="245"/>
      <c r="M5" s="245"/>
      <c r="N5" s="245"/>
    </row>
    <row r="6" spans="1:19" s="1" customFormat="1" ht="19.5" customHeight="1" x14ac:dyDescent="0.3">
      <c r="B6" s="198" t="s">
        <v>534</v>
      </c>
      <c r="C6" s="198"/>
      <c r="D6" s="199"/>
      <c r="E6" s="200">
        <v>0.01</v>
      </c>
      <c r="F6" s="201" t="s">
        <v>533</v>
      </c>
      <c r="G6" s="202"/>
      <c r="H6" s="203"/>
      <c r="I6" s="203"/>
      <c r="J6" s="203"/>
      <c r="K6" s="204" t="s">
        <v>537</v>
      </c>
      <c r="L6" s="205">
        <v>0.5</v>
      </c>
      <c r="M6" s="205"/>
      <c r="N6" s="206">
        <v>0.01</v>
      </c>
      <c r="O6" s="207"/>
      <c r="P6" s="205"/>
    </row>
    <row r="7" spans="1:19" ht="18.75" x14ac:dyDescent="0.3">
      <c r="B7" s="198"/>
      <c r="C7" s="198"/>
      <c r="D7" s="208"/>
      <c r="E7" s="208"/>
      <c r="F7" s="209"/>
      <c r="G7" s="209"/>
      <c r="H7" s="209"/>
      <c r="I7" s="210"/>
      <c r="J7" s="209"/>
      <c r="K7" s="204" t="s">
        <v>538</v>
      </c>
      <c r="L7" s="211"/>
      <c r="M7" s="211"/>
      <c r="N7" s="212"/>
      <c r="O7" s="208"/>
      <c r="P7" s="208"/>
    </row>
    <row r="8" spans="1:19" x14ac:dyDescent="0.25">
      <c r="B8" s="212"/>
      <c r="C8" s="212"/>
      <c r="D8" s="213"/>
      <c r="E8" s="213"/>
      <c r="F8" s="209"/>
      <c r="G8" s="209"/>
      <c r="H8" s="209"/>
      <c r="I8" s="210"/>
      <c r="J8" s="214"/>
      <c r="K8" s="211"/>
      <c r="L8" s="211"/>
      <c r="M8" s="211"/>
      <c r="N8" s="212"/>
      <c r="O8" s="211"/>
      <c r="P8" s="211"/>
      <c r="Q8" s="60"/>
      <c r="R8" s="58"/>
      <c r="S8" s="60"/>
    </row>
    <row r="9" spans="1:19" x14ac:dyDescent="0.25">
      <c r="B9" s="212"/>
      <c r="C9" s="212"/>
      <c r="D9" s="213"/>
      <c r="E9" s="213"/>
      <c r="F9" s="209"/>
      <c r="G9" s="209"/>
      <c r="H9" s="209"/>
      <c r="I9" s="210"/>
      <c r="J9" s="214"/>
      <c r="K9" s="211"/>
      <c r="L9" s="211"/>
      <c r="M9" s="211"/>
      <c r="N9" s="215"/>
      <c r="O9" s="211"/>
      <c r="P9" s="211"/>
      <c r="Q9" s="60"/>
      <c r="R9" s="58"/>
      <c r="S9" s="60"/>
    </row>
    <row r="10" spans="1:19" ht="66.75" customHeight="1" x14ac:dyDescent="0.3">
      <c r="B10" s="216" t="s">
        <v>2</v>
      </c>
      <c r="C10" s="216" t="s">
        <v>21</v>
      </c>
      <c r="D10" s="216" t="s">
        <v>20</v>
      </c>
      <c r="E10" s="216" t="s">
        <v>562</v>
      </c>
      <c r="F10" s="216" t="s">
        <v>22</v>
      </c>
      <c r="G10" s="216" t="s">
        <v>564</v>
      </c>
      <c r="H10" s="216" t="s">
        <v>563</v>
      </c>
      <c r="I10" s="216" t="s">
        <v>18</v>
      </c>
      <c r="J10" s="217" t="s">
        <v>565</v>
      </c>
      <c r="K10" s="218" t="s">
        <v>539</v>
      </c>
      <c r="L10" s="219"/>
      <c r="M10" s="216" t="s">
        <v>566</v>
      </c>
      <c r="N10" s="220" t="s">
        <v>540</v>
      </c>
      <c r="O10" s="221"/>
      <c r="P10" s="222"/>
      <c r="Q10" s="60"/>
      <c r="R10" s="58"/>
      <c r="S10" s="60"/>
    </row>
    <row r="11" spans="1:19" ht="24.95" customHeight="1" x14ac:dyDescent="0.3">
      <c r="B11" s="223">
        <v>1</v>
      </c>
      <c r="C11" s="224">
        <f>(Renditerechner!D43)*12</f>
        <v>12000</v>
      </c>
      <c r="D11" s="224"/>
      <c r="E11" s="224">
        <f>D11*R11</f>
        <v>0</v>
      </c>
      <c r="F11" s="225">
        <f>Renditerechner!D29</f>
        <v>180000</v>
      </c>
      <c r="G11" s="225">
        <f>IF(I11&gt;0,(Renditerechner!$D$39*12),"0,00 €")</f>
        <v>5219.9999999999991</v>
      </c>
      <c r="H11" s="226">
        <f>Tilgungsplan!L23</f>
        <v>3614.887187723682</v>
      </c>
      <c r="I11" s="226">
        <f t="shared" ref="I11:I40" si="0">IF(F11-H11&gt;=0,F11-H11,0)</f>
        <v>176385.11281227632</v>
      </c>
      <c r="J11" s="226">
        <f t="shared" ref="J11:J42" si="1">C11-G11</f>
        <v>6780.0000000000009</v>
      </c>
      <c r="K11" s="227">
        <f>(Renditerechner!D45+Renditerechner!D49)*12</f>
        <v>3600</v>
      </c>
      <c r="L11" s="228"/>
      <c r="M11" s="229">
        <f t="shared" ref="M11:M42" si="2">C11*2%</f>
        <v>240</v>
      </c>
      <c r="N11" s="224">
        <f>J11-K11-M11</f>
        <v>2940.0000000000009</v>
      </c>
      <c r="O11" s="230"/>
      <c r="P11" s="231"/>
      <c r="Q11" s="60"/>
      <c r="R11" s="89"/>
      <c r="S11" s="60"/>
    </row>
    <row r="12" spans="1:19" ht="24.95" customHeight="1" x14ac:dyDescent="0.3">
      <c r="B12" s="223">
        <v>2</v>
      </c>
      <c r="C12" s="224">
        <f>D12+E12</f>
        <v>12120</v>
      </c>
      <c r="D12" s="224">
        <f>C11</f>
        <v>12000</v>
      </c>
      <c r="E12" s="224">
        <f t="shared" ref="E12:E43" si="3">C11*$E$6</f>
        <v>120</v>
      </c>
      <c r="F12" s="225">
        <f t="shared" ref="F12:F43" si="4">I11</f>
        <v>176385.11281227632</v>
      </c>
      <c r="G12" s="225">
        <f>IF(I12&gt;0,(Renditerechner!$D$39*12),"0,00 €")</f>
        <v>5219.9999999999991</v>
      </c>
      <c r="H12" s="226">
        <f>Tilgungsplan!L24</f>
        <v>3647.5557111736039</v>
      </c>
      <c r="I12" s="226">
        <f t="shared" si="0"/>
        <v>172737.55710110272</v>
      </c>
      <c r="J12" s="226">
        <f t="shared" si="1"/>
        <v>6900.0000000000009</v>
      </c>
      <c r="K12" s="227">
        <f>((K11*$N$6)+K11)</f>
        <v>3636</v>
      </c>
      <c r="L12" s="228"/>
      <c r="M12" s="229">
        <f t="shared" si="2"/>
        <v>242.4</v>
      </c>
      <c r="N12" s="224">
        <f t="shared" ref="N12:N60" si="5">J12-K12-M12</f>
        <v>3021.6000000000008</v>
      </c>
      <c r="O12" s="230"/>
      <c r="P12" s="231"/>
      <c r="Q12" s="60"/>
      <c r="R12" s="89"/>
      <c r="S12" s="60"/>
    </row>
    <row r="13" spans="1:19" ht="24.95" customHeight="1" x14ac:dyDescent="0.3">
      <c r="B13" s="223">
        <v>3</v>
      </c>
      <c r="C13" s="224">
        <f t="shared" ref="C13:C60" si="6">C12+E13</f>
        <v>12241.2</v>
      </c>
      <c r="D13" s="224">
        <f t="shared" ref="D13:D60" si="7">C12</f>
        <v>12120</v>
      </c>
      <c r="E13" s="224">
        <f t="shared" si="3"/>
        <v>121.2</v>
      </c>
      <c r="F13" s="225">
        <f t="shared" si="4"/>
        <v>172737.55710110272</v>
      </c>
      <c r="G13" s="225">
        <f>IF(I13&gt;0,(Renditerechner!$D$39*12),"0,00 €")</f>
        <v>5219.9999999999991</v>
      </c>
      <c r="H13" s="226">
        <f>Tilgungsplan!L25</f>
        <v>3680.5194671906779</v>
      </c>
      <c r="I13" s="226">
        <f t="shared" si="0"/>
        <v>169057.03763391206</v>
      </c>
      <c r="J13" s="226">
        <f t="shared" si="1"/>
        <v>7021.2000000000016</v>
      </c>
      <c r="K13" s="227">
        <f t="shared" ref="K13:K60" si="8">((K12*$N$6)+K12)</f>
        <v>3672.36</v>
      </c>
      <c r="L13" s="228"/>
      <c r="M13" s="229">
        <f t="shared" si="2"/>
        <v>244.82400000000001</v>
      </c>
      <c r="N13" s="224">
        <f t="shared" si="5"/>
        <v>3104.0160000000014</v>
      </c>
      <c r="O13" s="230"/>
      <c r="P13" s="231"/>
      <c r="Q13" s="61"/>
      <c r="R13" s="89"/>
      <c r="S13" s="60"/>
    </row>
    <row r="14" spans="1:19" ht="24.95" customHeight="1" x14ac:dyDescent="0.3">
      <c r="B14" s="223">
        <v>4</v>
      </c>
      <c r="C14" s="224">
        <f t="shared" si="6"/>
        <v>12363.612000000001</v>
      </c>
      <c r="D14" s="224">
        <f t="shared" si="7"/>
        <v>12241.2</v>
      </c>
      <c r="E14" s="224">
        <f t="shared" si="3"/>
        <v>122.41200000000001</v>
      </c>
      <c r="F14" s="225">
        <f t="shared" si="4"/>
        <v>169057.03763391206</v>
      </c>
      <c r="G14" s="225">
        <f>IF(I14&gt;0,(Renditerechner!$D$39*12),"0,00 €")</f>
        <v>5219.9999999999991</v>
      </c>
      <c r="H14" s="226">
        <f>Tilgungsplan!L26</f>
        <v>3713.7811238559652</v>
      </c>
      <c r="I14" s="226">
        <f t="shared" si="0"/>
        <v>165343.25651005609</v>
      </c>
      <c r="J14" s="226">
        <f t="shared" si="1"/>
        <v>7143.6120000000019</v>
      </c>
      <c r="K14" s="227">
        <f t="shared" si="8"/>
        <v>3709.0835999999999</v>
      </c>
      <c r="L14" s="228"/>
      <c r="M14" s="229">
        <f t="shared" si="2"/>
        <v>247.27224000000004</v>
      </c>
      <c r="N14" s="224">
        <f t="shared" si="5"/>
        <v>3187.2561600000017</v>
      </c>
      <c r="O14" s="230"/>
      <c r="P14" s="231"/>
      <c r="Q14" s="61"/>
      <c r="R14" s="89"/>
      <c r="S14" s="60"/>
    </row>
    <row r="15" spans="1:19" ht="24.95" customHeight="1" x14ac:dyDescent="0.3">
      <c r="B15" s="223">
        <v>5</v>
      </c>
      <c r="C15" s="224">
        <f t="shared" si="6"/>
        <v>12487.24812</v>
      </c>
      <c r="D15" s="224">
        <f t="shared" si="7"/>
        <v>12363.612000000001</v>
      </c>
      <c r="E15" s="224">
        <f t="shared" si="3"/>
        <v>123.63612000000002</v>
      </c>
      <c r="F15" s="225">
        <f t="shared" si="4"/>
        <v>165343.25651005609</v>
      </c>
      <c r="G15" s="225">
        <f>IF(I15&gt;0,(Renditerechner!$D$39*12),"0,00 €")</f>
        <v>5219.9999999999991</v>
      </c>
      <c r="H15" s="226">
        <f>Tilgungsplan!L27</f>
        <v>3747.3433733625579</v>
      </c>
      <c r="I15" s="226">
        <f t="shared" si="0"/>
        <v>161595.91313669353</v>
      </c>
      <c r="J15" s="226">
        <f t="shared" si="1"/>
        <v>7267.2481200000011</v>
      </c>
      <c r="K15" s="227">
        <f t="shared" si="8"/>
        <v>3746.1744359999998</v>
      </c>
      <c r="L15" s="232"/>
      <c r="M15" s="229">
        <f t="shared" si="2"/>
        <v>249.74496240000002</v>
      </c>
      <c r="N15" s="224">
        <f t="shared" si="5"/>
        <v>3271.3287216000012</v>
      </c>
      <c r="O15" s="233"/>
      <c r="P15" s="211"/>
      <c r="Q15" s="60"/>
      <c r="R15" s="58"/>
      <c r="S15" s="60"/>
    </row>
    <row r="16" spans="1:19" ht="24.95" customHeight="1" x14ac:dyDescent="0.3">
      <c r="B16" s="223">
        <v>6</v>
      </c>
      <c r="C16" s="224">
        <f t="shared" si="6"/>
        <v>12612.1206012</v>
      </c>
      <c r="D16" s="224">
        <f t="shared" si="7"/>
        <v>12487.24812</v>
      </c>
      <c r="E16" s="224">
        <f t="shared" si="3"/>
        <v>124.87248120000001</v>
      </c>
      <c r="F16" s="225">
        <f t="shared" si="4"/>
        <v>161595.91313669353</v>
      </c>
      <c r="G16" s="225">
        <f>IF(I16&gt;0,(Renditerechner!$D$39*12),"0,00 €")</f>
        <v>5219.9999999999991</v>
      </c>
      <c r="H16" s="226">
        <f>Tilgungsplan!L28</f>
        <v>3781.2089322334823</v>
      </c>
      <c r="I16" s="226">
        <f t="shared" si="0"/>
        <v>157814.70420446005</v>
      </c>
      <c r="J16" s="226">
        <f t="shared" si="1"/>
        <v>7392.1206012000011</v>
      </c>
      <c r="K16" s="227">
        <f t="shared" si="8"/>
        <v>3783.6361803599998</v>
      </c>
      <c r="L16" s="232"/>
      <c r="M16" s="229">
        <f t="shared" si="2"/>
        <v>252.242412024</v>
      </c>
      <c r="N16" s="224">
        <f t="shared" si="5"/>
        <v>3356.2420088160015</v>
      </c>
      <c r="O16" s="233"/>
      <c r="P16" s="211"/>
      <c r="Q16" s="60"/>
      <c r="R16" s="58"/>
      <c r="S16" s="60"/>
    </row>
    <row r="17" spans="2:19" ht="24.95" customHeight="1" x14ac:dyDescent="0.3">
      <c r="B17" s="223">
        <v>7</v>
      </c>
      <c r="C17" s="224">
        <f t="shared" si="6"/>
        <v>12738.241807212</v>
      </c>
      <c r="D17" s="224">
        <f t="shared" si="7"/>
        <v>12612.1206012</v>
      </c>
      <c r="E17" s="224">
        <f t="shared" si="3"/>
        <v>126.121206012</v>
      </c>
      <c r="F17" s="225">
        <f t="shared" si="4"/>
        <v>157814.70420446005</v>
      </c>
      <c r="G17" s="225">
        <f>IF(I17&gt;0,(Renditerechner!$D$39*12),"0,00 €")</f>
        <v>5219.9999999999991</v>
      </c>
      <c r="H17" s="226">
        <f>Tilgungsplan!L29</f>
        <v>3815.3805415415745</v>
      </c>
      <c r="I17" s="226">
        <f t="shared" si="0"/>
        <v>153999.32366291847</v>
      </c>
      <c r="J17" s="226">
        <f t="shared" si="1"/>
        <v>7518.2418072120008</v>
      </c>
      <c r="K17" s="227">
        <f t="shared" si="8"/>
        <v>3821.4725421635999</v>
      </c>
      <c r="L17" s="232"/>
      <c r="M17" s="229">
        <f t="shared" si="2"/>
        <v>254.76483614424001</v>
      </c>
      <c r="N17" s="224">
        <f t="shared" si="5"/>
        <v>3442.0044289041607</v>
      </c>
      <c r="O17" s="233"/>
      <c r="P17" s="211"/>
      <c r="Q17" s="60"/>
      <c r="R17" s="58"/>
      <c r="S17" s="60"/>
    </row>
    <row r="18" spans="2:19" ht="24.95" customHeight="1" x14ac:dyDescent="0.3">
      <c r="B18" s="223">
        <v>8</v>
      </c>
      <c r="C18" s="224">
        <f t="shared" si="6"/>
        <v>12865.62422528412</v>
      </c>
      <c r="D18" s="224">
        <f t="shared" si="7"/>
        <v>12738.241807212</v>
      </c>
      <c r="E18" s="224">
        <f t="shared" si="3"/>
        <v>127.38241807212</v>
      </c>
      <c r="F18" s="225">
        <f t="shared" si="4"/>
        <v>153999.32366291847</v>
      </c>
      <c r="G18" s="225">
        <f>IF(I18&gt;0,(Renditerechner!$D$39*12),"0,00 €")</f>
        <v>5219.9999999999991</v>
      </c>
      <c r="H18" s="226">
        <f>Tilgungsplan!L30</f>
        <v>3849.860967131347</v>
      </c>
      <c r="I18" s="226">
        <f t="shared" si="0"/>
        <v>150149.46269578711</v>
      </c>
      <c r="J18" s="226">
        <f t="shared" si="1"/>
        <v>7645.6242252841212</v>
      </c>
      <c r="K18" s="227">
        <f t="shared" si="8"/>
        <v>3859.687267585236</v>
      </c>
      <c r="L18" s="232"/>
      <c r="M18" s="229">
        <f t="shared" si="2"/>
        <v>257.31248450568239</v>
      </c>
      <c r="N18" s="224">
        <f t="shared" si="5"/>
        <v>3528.6244731932029</v>
      </c>
      <c r="O18" s="233"/>
      <c r="P18" s="211"/>
      <c r="Q18" s="60"/>
      <c r="R18" s="88"/>
      <c r="S18" s="60"/>
    </row>
    <row r="19" spans="2:19" ht="24.95" customHeight="1" thickBot="1" x14ac:dyDescent="0.35">
      <c r="B19" s="248">
        <v>9</v>
      </c>
      <c r="C19" s="249">
        <f t="shared" si="6"/>
        <v>12994.280467536961</v>
      </c>
      <c r="D19" s="249">
        <f t="shared" si="7"/>
        <v>12865.62422528412</v>
      </c>
      <c r="E19" s="249">
        <f t="shared" si="3"/>
        <v>128.6562422528412</v>
      </c>
      <c r="F19" s="250">
        <f t="shared" si="4"/>
        <v>150149.46269578711</v>
      </c>
      <c r="G19" s="250">
        <f>IF(I19&gt;0,(Renditerechner!$D$39*12),"0,00 €")</f>
        <v>5219.9999999999991</v>
      </c>
      <c r="H19" s="251">
        <f>Tilgungsplan!L31</f>
        <v>3884.6529998428482</v>
      </c>
      <c r="I19" s="251">
        <f t="shared" si="0"/>
        <v>146264.80969594425</v>
      </c>
      <c r="J19" s="251">
        <f t="shared" si="1"/>
        <v>7774.2804675369616</v>
      </c>
      <c r="K19" s="252">
        <f t="shared" si="8"/>
        <v>3898.2841402610884</v>
      </c>
      <c r="L19" s="253"/>
      <c r="M19" s="254">
        <f t="shared" si="2"/>
        <v>259.88560935073923</v>
      </c>
      <c r="N19" s="249">
        <f t="shared" si="5"/>
        <v>3616.1107179251339</v>
      </c>
      <c r="O19" s="233"/>
      <c r="P19" s="211"/>
      <c r="Q19" s="60"/>
      <c r="R19" s="58"/>
      <c r="S19" s="60"/>
    </row>
    <row r="20" spans="2:19" ht="24.95" customHeight="1" x14ac:dyDescent="0.3">
      <c r="B20" s="234">
        <v>10</v>
      </c>
      <c r="C20" s="235">
        <f t="shared" si="6"/>
        <v>13124.22327221233</v>
      </c>
      <c r="D20" s="235">
        <f t="shared" si="7"/>
        <v>12994.280467536961</v>
      </c>
      <c r="E20" s="235">
        <f t="shared" si="3"/>
        <v>129.94280467536962</v>
      </c>
      <c r="F20" s="236">
        <f t="shared" si="4"/>
        <v>146264.80969594425</v>
      </c>
      <c r="G20" s="236">
        <f>IF(I20&gt;0,(Tilgungsplan!$F$20),"0,00 €")</f>
        <v>8100</v>
      </c>
      <c r="H20" s="237">
        <f>Tilgungsplan!L32</f>
        <v>4494.6487144207531</v>
      </c>
      <c r="I20" s="237">
        <f t="shared" si="0"/>
        <v>141770.16098152348</v>
      </c>
      <c r="J20" s="237">
        <f t="shared" si="1"/>
        <v>5024.2232722123299</v>
      </c>
      <c r="K20" s="246">
        <f t="shared" si="8"/>
        <v>3937.2669816636994</v>
      </c>
      <c r="L20" s="238"/>
      <c r="M20" s="247">
        <f t="shared" si="2"/>
        <v>262.48446544424661</v>
      </c>
      <c r="N20" s="235">
        <f t="shared" si="5"/>
        <v>824.47182510438392</v>
      </c>
      <c r="O20" s="233" t="s">
        <v>551</v>
      </c>
      <c r="P20" s="211"/>
      <c r="Q20" s="60"/>
      <c r="R20" s="58"/>
      <c r="S20" s="60"/>
    </row>
    <row r="21" spans="2:19" ht="24.95" customHeight="1" x14ac:dyDescent="0.3">
      <c r="B21" s="223">
        <v>11</v>
      </c>
      <c r="C21" s="224">
        <f t="shared" si="6"/>
        <v>13255.465504934453</v>
      </c>
      <c r="D21" s="224">
        <f t="shared" si="7"/>
        <v>13124.22327221233</v>
      </c>
      <c r="E21" s="224">
        <f t="shared" si="3"/>
        <v>131.2422327221233</v>
      </c>
      <c r="F21" s="225">
        <f t="shared" si="4"/>
        <v>141770.16098152348</v>
      </c>
      <c r="G21" s="225">
        <f>IF(I21&gt;0,(Tilgungsplan!$F$20),"0,00 €")</f>
        <v>8100</v>
      </c>
      <c r="H21" s="226">
        <f>Tilgungsplan!L33</f>
        <v>4608.3114450903768</v>
      </c>
      <c r="I21" s="226">
        <f t="shared" si="0"/>
        <v>137161.84953643312</v>
      </c>
      <c r="J21" s="226">
        <f t="shared" si="1"/>
        <v>5155.4655049344528</v>
      </c>
      <c r="K21" s="227">
        <f t="shared" si="8"/>
        <v>3976.6396514803364</v>
      </c>
      <c r="L21" s="232"/>
      <c r="M21" s="229">
        <f t="shared" si="2"/>
        <v>265.10931009868904</v>
      </c>
      <c r="N21" s="224">
        <f t="shared" si="5"/>
        <v>913.71654335542735</v>
      </c>
      <c r="O21" s="233"/>
      <c r="P21" s="211"/>
      <c r="Q21" s="60"/>
      <c r="R21" s="58"/>
      <c r="S21" s="60"/>
    </row>
    <row r="22" spans="2:19" ht="24.95" customHeight="1" x14ac:dyDescent="0.3">
      <c r="B22" s="223">
        <v>12</v>
      </c>
      <c r="C22" s="224">
        <f t="shared" si="6"/>
        <v>13388.020159983796</v>
      </c>
      <c r="D22" s="224">
        <f t="shared" si="7"/>
        <v>13255.465504934453</v>
      </c>
      <c r="E22" s="224">
        <f t="shared" si="3"/>
        <v>132.55465504934452</v>
      </c>
      <c r="F22" s="225">
        <f t="shared" si="4"/>
        <v>137161.84953643312</v>
      </c>
      <c r="G22" s="225">
        <f>IF(I22&gt;0,(Tilgungsplan!$F$20),"0,00 €")</f>
        <v>8100</v>
      </c>
      <c r="H22" s="226">
        <f>Tilgungsplan!L34</f>
        <v>4724.8485308351428</v>
      </c>
      <c r="I22" s="226">
        <f t="shared" si="0"/>
        <v>132437.00100559797</v>
      </c>
      <c r="J22" s="226">
        <f t="shared" si="1"/>
        <v>5288.0201599837965</v>
      </c>
      <c r="K22" s="227">
        <f t="shared" si="8"/>
        <v>4016.4060479951399</v>
      </c>
      <c r="L22" s="232"/>
      <c r="M22" s="229">
        <f t="shared" si="2"/>
        <v>267.76040319967592</v>
      </c>
      <c r="N22" s="224">
        <f t="shared" si="5"/>
        <v>1003.8537087889806</v>
      </c>
      <c r="O22" s="233"/>
      <c r="P22" s="211"/>
      <c r="Q22" s="60"/>
      <c r="R22" s="58"/>
      <c r="S22" s="60"/>
    </row>
    <row r="23" spans="2:19" ht="24.95" customHeight="1" x14ac:dyDescent="0.3">
      <c r="B23" s="223">
        <v>13</v>
      </c>
      <c r="C23" s="224">
        <f t="shared" si="6"/>
        <v>13521.900361583634</v>
      </c>
      <c r="D23" s="224">
        <f t="shared" si="7"/>
        <v>13388.020159983796</v>
      </c>
      <c r="E23" s="224">
        <f t="shared" si="3"/>
        <v>133.88020159983796</v>
      </c>
      <c r="F23" s="225">
        <f t="shared" si="4"/>
        <v>132437.00100559797</v>
      </c>
      <c r="G23" s="225">
        <f>IF(I23&gt;0,(Tilgungsplan!$F$20),"0,00 €")</f>
        <v>8100</v>
      </c>
      <c r="H23" s="226">
        <f>Tilgungsplan!L35</f>
        <v>4844.3326596597226</v>
      </c>
      <c r="I23" s="226">
        <f t="shared" si="0"/>
        <v>127592.66834593825</v>
      </c>
      <c r="J23" s="226">
        <f t="shared" si="1"/>
        <v>5421.9003615836336</v>
      </c>
      <c r="K23" s="227">
        <f t="shared" si="8"/>
        <v>4056.5701084750913</v>
      </c>
      <c r="L23" s="232"/>
      <c r="M23" s="229">
        <f t="shared" si="2"/>
        <v>270.43800723167266</v>
      </c>
      <c r="N23" s="224">
        <f t="shared" si="5"/>
        <v>1094.8922458768698</v>
      </c>
      <c r="O23" s="239"/>
      <c r="P23" s="208"/>
    </row>
    <row r="24" spans="2:19" ht="24.95" customHeight="1" x14ac:dyDescent="0.3">
      <c r="B24" s="223">
        <v>14</v>
      </c>
      <c r="C24" s="224">
        <f t="shared" si="6"/>
        <v>13657.119365199471</v>
      </c>
      <c r="D24" s="224">
        <f t="shared" si="7"/>
        <v>13521.900361583634</v>
      </c>
      <c r="E24" s="224">
        <f t="shared" si="3"/>
        <v>135.21900361583633</v>
      </c>
      <c r="F24" s="225">
        <f t="shared" si="4"/>
        <v>127592.66834593825</v>
      </c>
      <c r="G24" s="225">
        <f>IF(I24&gt;0,(Tilgungsplan!$F$20),"0,00 €")</f>
        <v>8100</v>
      </c>
      <c r="H24" s="226">
        <f>Tilgungsplan!L36</f>
        <v>4966.8383577362683</v>
      </c>
      <c r="I24" s="226">
        <f t="shared" si="0"/>
        <v>122625.82998820198</v>
      </c>
      <c r="J24" s="226">
        <f t="shared" si="1"/>
        <v>5557.1193651994708</v>
      </c>
      <c r="K24" s="227">
        <f t="shared" si="8"/>
        <v>4097.1358095598425</v>
      </c>
      <c r="L24" s="232"/>
      <c r="M24" s="229">
        <f t="shared" si="2"/>
        <v>273.14238730398944</v>
      </c>
      <c r="N24" s="224">
        <f t="shared" si="5"/>
        <v>1186.8411683356389</v>
      </c>
      <c r="O24" s="239"/>
      <c r="P24" s="208"/>
    </row>
    <row r="25" spans="2:19" ht="24.95" customHeight="1" x14ac:dyDescent="0.3">
      <c r="B25" s="223">
        <v>15</v>
      </c>
      <c r="C25" s="224">
        <f t="shared" si="6"/>
        <v>13793.690558851466</v>
      </c>
      <c r="D25" s="224">
        <f t="shared" si="7"/>
        <v>13657.119365199471</v>
      </c>
      <c r="E25" s="224">
        <f t="shared" si="3"/>
        <v>136.57119365199472</v>
      </c>
      <c r="F25" s="225">
        <f t="shared" si="4"/>
        <v>122625.82998820198</v>
      </c>
      <c r="G25" s="225">
        <f>IF(I25&gt;0,(Tilgungsplan!$F$20),"0,00 €")</f>
        <v>8100</v>
      </c>
      <c r="H25" s="226">
        <f>Tilgungsplan!L37</f>
        <v>5092.442035888831</v>
      </c>
      <c r="I25" s="226">
        <f t="shared" si="0"/>
        <v>117533.38795231315</v>
      </c>
      <c r="J25" s="226">
        <f t="shared" si="1"/>
        <v>5693.6905588514655</v>
      </c>
      <c r="K25" s="227">
        <f t="shared" si="8"/>
        <v>4138.1071676554411</v>
      </c>
      <c r="L25" s="232"/>
      <c r="M25" s="229">
        <f t="shared" si="2"/>
        <v>275.87381117702932</v>
      </c>
      <c r="N25" s="224">
        <f t="shared" si="5"/>
        <v>1279.709580018995</v>
      </c>
      <c r="O25" s="239"/>
      <c r="P25" s="208"/>
    </row>
    <row r="26" spans="2:19" ht="24.95" customHeight="1" x14ac:dyDescent="0.3">
      <c r="B26" s="223">
        <v>16</v>
      </c>
      <c r="C26" s="224">
        <f t="shared" si="6"/>
        <v>13931.62746443998</v>
      </c>
      <c r="D26" s="224">
        <f t="shared" si="7"/>
        <v>13793.690558851466</v>
      </c>
      <c r="E26" s="224">
        <f t="shared" si="3"/>
        <v>137.93690558851466</v>
      </c>
      <c r="F26" s="225">
        <f t="shared" si="4"/>
        <v>117533.38795231315</v>
      </c>
      <c r="G26" s="225">
        <f>IF(I26&gt;0,(Tilgungsplan!$F$20),"0,00 €")</f>
        <v>8100</v>
      </c>
      <c r="H26" s="226">
        <f>Tilgungsplan!L38</f>
        <v>5221.2220372532956</v>
      </c>
      <c r="I26" s="226">
        <f t="shared" si="0"/>
        <v>112312.16591505986</v>
      </c>
      <c r="J26" s="226">
        <f t="shared" si="1"/>
        <v>5831.62746443998</v>
      </c>
      <c r="K26" s="227">
        <f t="shared" si="8"/>
        <v>4179.4882393319958</v>
      </c>
      <c r="L26" s="232"/>
      <c r="M26" s="229">
        <f t="shared" si="2"/>
        <v>278.63254928879962</v>
      </c>
      <c r="N26" s="224">
        <f t="shared" si="5"/>
        <v>1373.5066758191847</v>
      </c>
      <c r="O26" s="239"/>
      <c r="P26" s="208"/>
    </row>
    <row r="27" spans="2:19" ht="24.95" customHeight="1" x14ac:dyDescent="0.3">
      <c r="B27" s="223">
        <v>17</v>
      </c>
      <c r="C27" s="224">
        <f t="shared" si="6"/>
        <v>14070.94373908438</v>
      </c>
      <c r="D27" s="224">
        <f t="shared" si="7"/>
        <v>13931.62746443998</v>
      </c>
      <c r="E27" s="224">
        <f t="shared" si="3"/>
        <v>139.31627464439981</v>
      </c>
      <c r="F27" s="225">
        <f t="shared" si="4"/>
        <v>112312.16591505986</v>
      </c>
      <c r="G27" s="225">
        <f>IF(I27&gt;0,(Tilgungsplan!$F$20),"0,00 €")</f>
        <v>8100</v>
      </c>
      <c r="H27" s="226">
        <f>Tilgungsplan!L39</f>
        <v>5353.2586861425752</v>
      </c>
      <c r="I27" s="226">
        <f t="shared" si="0"/>
        <v>106958.90722891728</v>
      </c>
      <c r="J27" s="226">
        <f t="shared" si="1"/>
        <v>5970.9437390843796</v>
      </c>
      <c r="K27" s="227">
        <f t="shared" si="8"/>
        <v>4221.2831217253161</v>
      </c>
      <c r="L27" s="232"/>
      <c r="M27" s="229">
        <f t="shared" si="2"/>
        <v>281.41887478168758</v>
      </c>
      <c r="N27" s="224">
        <f t="shared" si="5"/>
        <v>1468.241742577376</v>
      </c>
      <c r="O27" s="239"/>
      <c r="P27" s="208"/>
    </row>
    <row r="28" spans="2:19" ht="24.95" customHeight="1" x14ac:dyDescent="0.3">
      <c r="B28" s="223">
        <v>18</v>
      </c>
      <c r="C28" s="224">
        <f t="shared" si="6"/>
        <v>14211.653176475224</v>
      </c>
      <c r="D28" s="224">
        <f t="shared" si="7"/>
        <v>14070.94373908438</v>
      </c>
      <c r="E28" s="224">
        <f t="shared" si="3"/>
        <v>140.70943739084379</v>
      </c>
      <c r="F28" s="225">
        <f t="shared" si="4"/>
        <v>106958.90722891728</v>
      </c>
      <c r="G28" s="225">
        <f>IF(I28&gt;0,(Tilgungsplan!$F$20),"0,00 €")</f>
        <v>8100</v>
      </c>
      <c r="H28" s="226">
        <f>Tilgungsplan!L40</f>
        <v>5488.634338147509</v>
      </c>
      <c r="I28" s="226">
        <f t="shared" si="0"/>
        <v>101470.27289076976</v>
      </c>
      <c r="J28" s="226">
        <f t="shared" si="1"/>
        <v>6111.6531764752235</v>
      </c>
      <c r="K28" s="227">
        <f t="shared" si="8"/>
        <v>4263.4959529425696</v>
      </c>
      <c r="L28" s="232"/>
      <c r="M28" s="229">
        <f t="shared" si="2"/>
        <v>284.23306352950448</v>
      </c>
      <c r="N28" s="224">
        <f t="shared" si="5"/>
        <v>1563.9241600031494</v>
      </c>
      <c r="O28" s="239"/>
      <c r="P28" s="208"/>
    </row>
    <row r="29" spans="2:19" ht="24.95" customHeight="1" x14ac:dyDescent="0.3">
      <c r="B29" s="223">
        <v>19</v>
      </c>
      <c r="C29" s="224">
        <f t="shared" si="6"/>
        <v>14353.769708239975</v>
      </c>
      <c r="D29" s="224">
        <f t="shared" si="7"/>
        <v>14211.653176475224</v>
      </c>
      <c r="E29" s="224">
        <f t="shared" si="3"/>
        <v>142.11653176475224</v>
      </c>
      <c r="F29" s="225">
        <f t="shared" si="4"/>
        <v>101470.27289076976</v>
      </c>
      <c r="G29" s="225">
        <f>IF(I29&gt;0,(Tilgungsplan!$F$20),"0,00 €")</f>
        <v>8100</v>
      </c>
      <c r="H29" s="226">
        <f>Tilgungsplan!L41</f>
        <v>5627.4334315047545</v>
      </c>
      <c r="I29" s="226">
        <f t="shared" si="0"/>
        <v>95842.839459265</v>
      </c>
      <c r="J29" s="226">
        <f t="shared" si="1"/>
        <v>6253.7697082399754</v>
      </c>
      <c r="K29" s="227">
        <f t="shared" si="8"/>
        <v>4306.1309124719955</v>
      </c>
      <c r="L29" s="232"/>
      <c r="M29" s="229">
        <f t="shared" si="2"/>
        <v>287.07539416479949</v>
      </c>
      <c r="N29" s="224">
        <f t="shared" si="5"/>
        <v>1660.5634016031804</v>
      </c>
      <c r="O29" s="239"/>
      <c r="P29" s="208"/>
    </row>
    <row r="30" spans="2:19" ht="24.95" customHeight="1" x14ac:dyDescent="0.3">
      <c r="B30" s="223">
        <v>20</v>
      </c>
      <c r="C30" s="224">
        <f t="shared" si="6"/>
        <v>14497.307405322375</v>
      </c>
      <c r="D30" s="224">
        <f t="shared" si="7"/>
        <v>14353.769708239975</v>
      </c>
      <c r="E30" s="224">
        <f t="shared" si="3"/>
        <v>143.53769708239975</v>
      </c>
      <c r="F30" s="225">
        <f t="shared" si="4"/>
        <v>95842.839459265</v>
      </c>
      <c r="G30" s="225">
        <f>IF(I30&gt;0,(Tilgungsplan!$F$20),"0,00 €")</f>
        <v>8100</v>
      </c>
      <c r="H30" s="226">
        <f>Tilgungsplan!L42</f>
        <v>5769.7425397636835</v>
      </c>
      <c r="I30" s="226">
        <f t="shared" si="0"/>
        <v>90073.096919501317</v>
      </c>
      <c r="J30" s="226">
        <f t="shared" si="1"/>
        <v>6397.3074053223754</v>
      </c>
      <c r="K30" s="227">
        <f t="shared" si="8"/>
        <v>4349.1922215967152</v>
      </c>
      <c r="L30" s="232"/>
      <c r="M30" s="229">
        <f t="shared" si="2"/>
        <v>289.94614810644754</v>
      </c>
      <c r="N30" s="224">
        <f t="shared" si="5"/>
        <v>1758.1690356192128</v>
      </c>
      <c r="O30" s="239"/>
      <c r="P30" s="208"/>
    </row>
    <row r="31" spans="2:19" ht="24.95" customHeight="1" x14ac:dyDescent="0.3">
      <c r="B31" s="223">
        <v>21</v>
      </c>
      <c r="C31" s="224">
        <f t="shared" si="6"/>
        <v>14642.280479375599</v>
      </c>
      <c r="D31" s="224">
        <f t="shared" si="7"/>
        <v>14497.307405322375</v>
      </c>
      <c r="E31" s="224">
        <f t="shared" si="3"/>
        <v>144.97307405322377</v>
      </c>
      <c r="F31" s="225">
        <f t="shared" si="4"/>
        <v>90073.096919501317</v>
      </c>
      <c r="G31" s="225">
        <f>IF(I31&gt;0,(Tilgungsplan!$F$20),"0,00 €")</f>
        <v>8100</v>
      </c>
      <c r="H31" s="226">
        <f>Tilgungsplan!L43</f>
        <v>5915.6504257851484</v>
      </c>
      <c r="I31" s="226">
        <f t="shared" si="0"/>
        <v>84157.446493716168</v>
      </c>
      <c r="J31" s="226">
        <f t="shared" si="1"/>
        <v>6542.2804793755986</v>
      </c>
      <c r="K31" s="227">
        <f t="shared" si="8"/>
        <v>4392.6841438126821</v>
      </c>
      <c r="L31" s="232"/>
      <c r="M31" s="229">
        <f t="shared" si="2"/>
        <v>292.845609587512</v>
      </c>
      <c r="N31" s="224">
        <f t="shared" si="5"/>
        <v>1856.7507259754045</v>
      </c>
      <c r="O31" s="239"/>
      <c r="P31" s="208"/>
    </row>
    <row r="32" spans="2:19" ht="24.95" customHeight="1" x14ac:dyDescent="0.3">
      <c r="B32" s="223">
        <v>22</v>
      </c>
      <c r="C32" s="224">
        <f t="shared" si="6"/>
        <v>14788.703284169354</v>
      </c>
      <c r="D32" s="224">
        <f t="shared" si="7"/>
        <v>14642.280479375599</v>
      </c>
      <c r="E32" s="224">
        <f t="shared" si="3"/>
        <v>146.422804793756</v>
      </c>
      <c r="F32" s="225">
        <f t="shared" si="4"/>
        <v>84157.446493716168</v>
      </c>
      <c r="G32" s="225">
        <f>IF(I32&gt;0,(Tilgungsplan!$F$20),"0,00 €")</f>
        <v>8100</v>
      </c>
      <c r="H32" s="226">
        <f>Tilgungsplan!L44</f>
        <v>6065.2480971057894</v>
      </c>
      <c r="I32" s="226">
        <f t="shared" si="0"/>
        <v>78092.198396610373</v>
      </c>
      <c r="J32" s="226">
        <f t="shared" si="1"/>
        <v>6688.7032841693544</v>
      </c>
      <c r="K32" s="227">
        <f t="shared" si="8"/>
        <v>4436.6109852508089</v>
      </c>
      <c r="L32" s="232"/>
      <c r="M32" s="229">
        <f t="shared" si="2"/>
        <v>295.77406568338711</v>
      </c>
      <c r="N32" s="224">
        <f t="shared" si="5"/>
        <v>1956.3182332351585</v>
      </c>
      <c r="O32" s="239"/>
      <c r="P32" s="208"/>
    </row>
    <row r="33" spans="2:16" ht="24.95" customHeight="1" x14ac:dyDescent="0.3">
      <c r="B33" s="223">
        <v>23</v>
      </c>
      <c r="C33" s="224">
        <f t="shared" si="6"/>
        <v>14936.590317011049</v>
      </c>
      <c r="D33" s="224">
        <f t="shared" si="7"/>
        <v>14788.703284169354</v>
      </c>
      <c r="E33" s="224">
        <f t="shared" si="3"/>
        <v>147.88703284169355</v>
      </c>
      <c r="F33" s="225">
        <f t="shared" si="4"/>
        <v>78092.198396610373</v>
      </c>
      <c r="G33" s="225">
        <f>IF(I33&gt;0,(Tilgungsplan!$F$20),"0,00 €")</f>
        <v>8100</v>
      </c>
      <c r="H33" s="226">
        <f>Tilgungsplan!L45</f>
        <v>6218.6288627024232</v>
      </c>
      <c r="I33" s="226">
        <f t="shared" si="0"/>
        <v>71873.569533907954</v>
      </c>
      <c r="J33" s="226">
        <f t="shared" si="1"/>
        <v>6836.5903170110487</v>
      </c>
      <c r="K33" s="227">
        <f t="shared" si="8"/>
        <v>4480.977095103317</v>
      </c>
      <c r="L33" s="232"/>
      <c r="M33" s="229">
        <f t="shared" si="2"/>
        <v>298.731806340221</v>
      </c>
      <c r="N33" s="224">
        <f t="shared" si="5"/>
        <v>2056.8814155675109</v>
      </c>
      <c r="O33" s="239"/>
      <c r="P33" s="208"/>
    </row>
    <row r="34" spans="2:16" ht="24.95" customHeight="1" x14ac:dyDescent="0.3">
      <c r="B34" s="223">
        <v>24</v>
      </c>
      <c r="C34" s="224">
        <f t="shared" si="6"/>
        <v>15085.956220181159</v>
      </c>
      <c r="D34" s="224">
        <f t="shared" si="7"/>
        <v>14936.590317011049</v>
      </c>
      <c r="E34" s="224">
        <f t="shared" si="3"/>
        <v>149.3659031701105</v>
      </c>
      <c r="F34" s="225">
        <f t="shared" si="4"/>
        <v>71873.569533907954</v>
      </c>
      <c r="G34" s="225">
        <f>IF(I34&gt;0,(Tilgungsplan!$F$20),"0,00 €")</f>
        <v>8100</v>
      </c>
      <c r="H34" s="226">
        <f>Tilgungsplan!L46</f>
        <v>6375.8883911919111</v>
      </c>
      <c r="I34" s="226">
        <f t="shared" si="0"/>
        <v>65497.681142716043</v>
      </c>
      <c r="J34" s="226">
        <f t="shared" si="1"/>
        <v>6985.9562201811586</v>
      </c>
      <c r="K34" s="227">
        <f t="shared" si="8"/>
        <v>4525.78686605435</v>
      </c>
      <c r="L34" s="232"/>
      <c r="M34" s="229">
        <f t="shared" si="2"/>
        <v>301.7191244036232</v>
      </c>
      <c r="N34" s="224">
        <f t="shared" si="5"/>
        <v>2158.4502297231857</v>
      </c>
      <c r="O34" s="239"/>
      <c r="P34" s="208"/>
    </row>
    <row r="35" spans="2:16" ht="24.95" customHeight="1" x14ac:dyDescent="0.3">
      <c r="B35" s="223">
        <v>25</v>
      </c>
      <c r="C35" s="224">
        <f t="shared" si="6"/>
        <v>15236.81578238297</v>
      </c>
      <c r="D35" s="224">
        <f t="shared" si="7"/>
        <v>15085.956220181159</v>
      </c>
      <c r="E35" s="224">
        <f t="shared" si="3"/>
        <v>150.8595622018116</v>
      </c>
      <c r="F35" s="225">
        <f t="shared" si="4"/>
        <v>65497.681142716043</v>
      </c>
      <c r="G35" s="225">
        <f>IF(I35&gt;0,(Tilgungsplan!$F$20),"0,00 €")</f>
        <v>8100</v>
      </c>
      <c r="H35" s="226">
        <f>Tilgungsplan!L47</f>
        <v>6537.1247705028181</v>
      </c>
      <c r="I35" s="226">
        <f t="shared" si="0"/>
        <v>58960.556372213221</v>
      </c>
      <c r="J35" s="226">
        <f t="shared" si="1"/>
        <v>7136.8157823829697</v>
      </c>
      <c r="K35" s="227">
        <f t="shared" si="8"/>
        <v>4571.0447347148938</v>
      </c>
      <c r="L35" s="232"/>
      <c r="M35" s="229">
        <f t="shared" si="2"/>
        <v>304.73631564765941</v>
      </c>
      <c r="N35" s="224">
        <f t="shared" si="5"/>
        <v>2261.0347320204164</v>
      </c>
      <c r="O35" s="239"/>
      <c r="P35" s="208"/>
    </row>
    <row r="36" spans="2:16" ht="24.95" customHeight="1" x14ac:dyDescent="0.3">
      <c r="B36" s="223">
        <v>26</v>
      </c>
      <c r="C36" s="224">
        <f t="shared" si="6"/>
        <v>15389.1839402068</v>
      </c>
      <c r="D36" s="224">
        <f t="shared" si="7"/>
        <v>15236.81578238297</v>
      </c>
      <c r="E36" s="224">
        <f t="shared" si="3"/>
        <v>152.3681578238297</v>
      </c>
      <c r="F36" s="225">
        <f t="shared" si="4"/>
        <v>58960.556372213221</v>
      </c>
      <c r="G36" s="225">
        <f>IF(I36&gt;0,(Tilgungsplan!$F$20),"0,00 €")</f>
        <v>8100</v>
      </c>
      <c r="H36" s="226">
        <f>Tilgungsplan!L48</f>
        <v>6702.4385690560694</v>
      </c>
      <c r="I36" s="226">
        <f t="shared" si="0"/>
        <v>52258.117803157154</v>
      </c>
      <c r="J36" s="226">
        <f t="shared" si="1"/>
        <v>7289.1839402067999</v>
      </c>
      <c r="K36" s="227">
        <f t="shared" si="8"/>
        <v>4616.7551820620429</v>
      </c>
      <c r="L36" s="232"/>
      <c r="M36" s="229">
        <f t="shared" si="2"/>
        <v>307.783678804136</v>
      </c>
      <c r="N36" s="224">
        <f t="shared" si="5"/>
        <v>2364.6450793406211</v>
      </c>
      <c r="O36" s="239"/>
      <c r="P36" s="208"/>
    </row>
    <row r="37" spans="2:16" ht="24.95" customHeight="1" x14ac:dyDescent="0.3">
      <c r="B37" s="223">
        <v>27</v>
      </c>
      <c r="C37" s="224">
        <f t="shared" si="6"/>
        <v>15543.075779608867</v>
      </c>
      <c r="D37" s="224">
        <f t="shared" si="7"/>
        <v>15389.1839402068</v>
      </c>
      <c r="E37" s="224">
        <f t="shared" si="3"/>
        <v>153.891839402068</v>
      </c>
      <c r="F37" s="225">
        <f t="shared" si="4"/>
        <v>52258.117803157154</v>
      </c>
      <c r="G37" s="225">
        <f>IF(I37&gt;0,(Tilgungsplan!$F$20),"0,00 €")</f>
        <v>8100</v>
      </c>
      <c r="H37" s="226">
        <f>Tilgungsplan!L49</f>
        <v>6871.9328984927806</v>
      </c>
      <c r="I37" s="226">
        <f t="shared" si="0"/>
        <v>45386.184904664377</v>
      </c>
      <c r="J37" s="226">
        <f t="shared" si="1"/>
        <v>7443.0757796088674</v>
      </c>
      <c r="K37" s="227">
        <f t="shared" si="8"/>
        <v>4662.9227338826631</v>
      </c>
      <c r="L37" s="232"/>
      <c r="M37" s="229">
        <f t="shared" si="2"/>
        <v>310.86151559217734</v>
      </c>
      <c r="N37" s="224">
        <f t="shared" si="5"/>
        <v>2469.2915301340267</v>
      </c>
      <c r="O37" s="239"/>
      <c r="P37" s="208"/>
    </row>
    <row r="38" spans="2:16" ht="24.95" customHeight="1" x14ac:dyDescent="0.3">
      <c r="B38" s="223">
        <v>28</v>
      </c>
      <c r="C38" s="224">
        <f t="shared" si="6"/>
        <v>15698.506537404955</v>
      </c>
      <c r="D38" s="224">
        <f t="shared" si="7"/>
        <v>15543.075779608867</v>
      </c>
      <c r="E38" s="224">
        <f t="shared" si="3"/>
        <v>155.43075779608867</v>
      </c>
      <c r="F38" s="225">
        <f t="shared" si="4"/>
        <v>45386.184904664377</v>
      </c>
      <c r="G38" s="225">
        <f>IF(I38&gt;0,(Tilgungsplan!$F$20),"0,00 €")</f>
        <v>8100</v>
      </c>
      <c r="H38" s="226">
        <f>Tilgungsplan!L50</f>
        <v>7045.7134779883618</v>
      </c>
      <c r="I38" s="226">
        <f t="shared" si="0"/>
        <v>38340.471426676013</v>
      </c>
      <c r="J38" s="226">
        <f t="shared" si="1"/>
        <v>7598.5065374049555</v>
      </c>
      <c r="K38" s="227">
        <f t="shared" si="8"/>
        <v>4709.5519612214894</v>
      </c>
      <c r="L38" s="232"/>
      <c r="M38" s="229">
        <f t="shared" si="2"/>
        <v>313.97013074809911</v>
      </c>
      <c r="N38" s="224">
        <f t="shared" si="5"/>
        <v>2574.984445435367</v>
      </c>
      <c r="O38" s="239"/>
      <c r="P38" s="208"/>
    </row>
    <row r="39" spans="2:16" ht="24.95" customHeight="1" x14ac:dyDescent="0.3">
      <c r="B39" s="223">
        <v>29</v>
      </c>
      <c r="C39" s="224">
        <f t="shared" si="6"/>
        <v>15855.491602779006</v>
      </c>
      <c r="D39" s="224">
        <f t="shared" si="7"/>
        <v>15698.506537404955</v>
      </c>
      <c r="E39" s="224">
        <f t="shared" si="3"/>
        <v>156.98506537404955</v>
      </c>
      <c r="F39" s="225">
        <f t="shared" si="4"/>
        <v>38340.471426676013</v>
      </c>
      <c r="G39" s="225">
        <f>IF(I39&gt;0,(Tilgungsplan!$F$20),"0,00 €")</f>
        <v>8100</v>
      </c>
      <c r="H39" s="226">
        <f>Tilgungsplan!L51</f>
        <v>7223.888700193047</v>
      </c>
      <c r="I39" s="226">
        <f t="shared" si="0"/>
        <v>31116.582726482964</v>
      </c>
      <c r="J39" s="226">
        <f t="shared" si="1"/>
        <v>7755.4916027790059</v>
      </c>
      <c r="K39" s="227">
        <f t="shared" si="8"/>
        <v>4756.6474808337043</v>
      </c>
      <c r="L39" s="232"/>
      <c r="M39" s="229">
        <f t="shared" si="2"/>
        <v>317.10983205558011</v>
      </c>
      <c r="N39" s="224">
        <f t="shared" si="5"/>
        <v>2681.7342898897214</v>
      </c>
      <c r="O39" s="239"/>
      <c r="P39" s="208"/>
    </row>
    <row r="40" spans="2:16" ht="24.95" customHeight="1" x14ac:dyDescent="0.3">
      <c r="B40" s="223">
        <v>30</v>
      </c>
      <c r="C40" s="224">
        <f t="shared" si="6"/>
        <v>16014.046518806796</v>
      </c>
      <c r="D40" s="224">
        <f t="shared" si="7"/>
        <v>15855.491602779006</v>
      </c>
      <c r="E40" s="224">
        <f t="shared" si="3"/>
        <v>158.55491602779006</v>
      </c>
      <c r="F40" s="225">
        <f t="shared" si="4"/>
        <v>31116.582726482964</v>
      </c>
      <c r="G40" s="225">
        <f>IF(I40&gt;0,(Tilgungsplan!$F$20),"0,00 €")</f>
        <v>8100</v>
      </c>
      <c r="H40" s="226">
        <f>Tilgungsplan!L52</f>
        <v>7406.569698839945</v>
      </c>
      <c r="I40" s="226">
        <f t="shared" si="0"/>
        <v>23710.013027643021</v>
      </c>
      <c r="J40" s="226">
        <f t="shared" si="1"/>
        <v>7914.0465188067956</v>
      </c>
      <c r="K40" s="227">
        <f t="shared" si="8"/>
        <v>4804.2139556420416</v>
      </c>
      <c r="L40" s="232"/>
      <c r="M40" s="229">
        <f t="shared" si="2"/>
        <v>320.28093037613593</v>
      </c>
      <c r="N40" s="224">
        <f t="shared" si="5"/>
        <v>2789.551632788618</v>
      </c>
      <c r="O40" s="239"/>
      <c r="P40" s="208"/>
    </row>
    <row r="41" spans="2:16" ht="24.95" customHeight="1" x14ac:dyDescent="0.3">
      <c r="B41" s="223">
        <v>31</v>
      </c>
      <c r="C41" s="224">
        <f t="shared" si="6"/>
        <v>16174.186983994863</v>
      </c>
      <c r="D41" s="224">
        <f t="shared" si="7"/>
        <v>16014.046518806796</v>
      </c>
      <c r="E41" s="224">
        <f t="shared" si="3"/>
        <v>160.14046518806796</v>
      </c>
      <c r="F41" s="225">
        <f t="shared" si="4"/>
        <v>23710.013027643021</v>
      </c>
      <c r="G41" s="225">
        <f>IF(I41&gt;0,(Tilgungsplan!$F$20),"0,00 €")</f>
        <v>8100</v>
      </c>
      <c r="H41" s="226">
        <f>Tilgungsplan!L53</f>
        <v>7593.8704180627883</v>
      </c>
      <c r="I41" s="226">
        <f t="shared" ref="I41:I60" si="9">IF(F41-H41&gt;=0,F41-H41,0)</f>
        <v>16116.142609580233</v>
      </c>
      <c r="J41" s="226">
        <f t="shared" si="1"/>
        <v>8074.1869839948631</v>
      </c>
      <c r="K41" s="227">
        <f t="shared" si="8"/>
        <v>4852.2560951984624</v>
      </c>
      <c r="L41" s="232"/>
      <c r="M41" s="229">
        <f t="shared" si="2"/>
        <v>323.48373967989727</v>
      </c>
      <c r="N41" s="224">
        <f t="shared" si="5"/>
        <v>2898.4471491165036</v>
      </c>
      <c r="O41" s="239"/>
      <c r="P41" s="208"/>
    </row>
    <row r="42" spans="2:16" ht="24.95" customHeight="1" x14ac:dyDescent="0.3">
      <c r="B42" s="223">
        <v>32</v>
      </c>
      <c r="C42" s="224">
        <f t="shared" si="6"/>
        <v>16335.928853834812</v>
      </c>
      <c r="D42" s="224">
        <f t="shared" si="7"/>
        <v>16174.186983994863</v>
      </c>
      <c r="E42" s="224">
        <f t="shared" si="3"/>
        <v>161.74186983994863</v>
      </c>
      <c r="F42" s="225">
        <f t="shared" si="4"/>
        <v>16116.142609580233</v>
      </c>
      <c r="G42" s="225">
        <f>IF(I42&gt;0,(Tilgungsplan!$F$20),"0,00 €")</f>
        <v>8100</v>
      </c>
      <c r="H42" s="226">
        <f>Tilgungsplan!L54</f>
        <v>7785.9076834666403</v>
      </c>
      <c r="I42" s="226">
        <f t="shared" si="9"/>
        <v>8330.2349261135932</v>
      </c>
      <c r="J42" s="226">
        <f t="shared" si="1"/>
        <v>8235.9288538348119</v>
      </c>
      <c r="K42" s="227">
        <f t="shared" si="8"/>
        <v>4900.7786561504472</v>
      </c>
      <c r="L42" s="232"/>
      <c r="M42" s="229">
        <f t="shared" si="2"/>
        <v>326.71857707669625</v>
      </c>
      <c r="N42" s="224">
        <f t="shared" si="5"/>
        <v>3008.4316206076683</v>
      </c>
      <c r="O42" s="239"/>
      <c r="P42" s="208"/>
    </row>
    <row r="43" spans="2:16" ht="24.95" customHeight="1" x14ac:dyDescent="0.3">
      <c r="B43" s="223">
        <v>33</v>
      </c>
      <c r="C43" s="224">
        <f t="shared" si="6"/>
        <v>16499.28814237316</v>
      </c>
      <c r="D43" s="224">
        <f t="shared" si="7"/>
        <v>16335.928853834812</v>
      </c>
      <c r="E43" s="224">
        <f t="shared" si="3"/>
        <v>163.35928853834812</v>
      </c>
      <c r="F43" s="225">
        <f t="shared" si="4"/>
        <v>8330.2349261135932</v>
      </c>
      <c r="G43" s="225">
        <f>IF(I43&gt;0,(Tilgungsplan!$F$20),"0,00 €")</f>
        <v>8100</v>
      </c>
      <c r="H43" s="226">
        <f>Tilgungsplan!L55</f>
        <v>7982.8012749958434</v>
      </c>
      <c r="I43" s="226">
        <f t="shared" si="9"/>
        <v>347.43365111774983</v>
      </c>
      <c r="J43" s="226">
        <f t="shared" ref="J43:J60" si="10">C43-G43</f>
        <v>8399.2881423731596</v>
      </c>
      <c r="K43" s="227">
        <f t="shared" si="8"/>
        <v>4949.7864427119521</v>
      </c>
      <c r="L43" s="232"/>
      <c r="M43" s="229">
        <f t="shared" ref="M43:M60" si="11">C43*2%</f>
        <v>329.98576284746321</v>
      </c>
      <c r="N43" s="224">
        <f t="shared" si="5"/>
        <v>3119.5159368137442</v>
      </c>
      <c r="O43" s="239"/>
      <c r="P43" s="208"/>
    </row>
    <row r="44" spans="2:16" ht="24.95" customHeight="1" x14ac:dyDescent="0.3">
      <c r="B44" s="223">
        <v>34</v>
      </c>
      <c r="C44" s="224">
        <f t="shared" si="6"/>
        <v>16664.281023796892</v>
      </c>
      <c r="D44" s="224">
        <f t="shared" si="7"/>
        <v>16499.28814237316</v>
      </c>
      <c r="E44" s="224">
        <f t="shared" ref="E44:E60" si="12">C43*$E$6</f>
        <v>164.9928814237316</v>
      </c>
      <c r="F44" s="225">
        <f t="shared" ref="F44:F60" si="13">I43</f>
        <v>347.43365111774983</v>
      </c>
      <c r="G44" s="225" t="str">
        <f>IF(I44&gt;0,(Tilgungsplan!$F$20),"0,00 €")</f>
        <v>0,00 €</v>
      </c>
      <c r="H44" s="226">
        <f>Tilgungsplan!L56</f>
        <v>674.2761798935046</v>
      </c>
      <c r="I44" s="226">
        <f t="shared" si="9"/>
        <v>0</v>
      </c>
      <c r="J44" s="226">
        <f t="shared" si="10"/>
        <v>16664.281023796892</v>
      </c>
      <c r="K44" s="227">
        <f t="shared" si="8"/>
        <v>4999.2843071390716</v>
      </c>
      <c r="L44" s="232"/>
      <c r="M44" s="229">
        <f t="shared" si="11"/>
        <v>333.28562047593783</v>
      </c>
      <c r="N44" s="224">
        <f t="shared" si="5"/>
        <v>11331.711096181883</v>
      </c>
      <c r="O44" s="239"/>
      <c r="P44" s="208"/>
    </row>
    <row r="45" spans="2:16" ht="24.95" customHeight="1" x14ac:dyDescent="0.3">
      <c r="B45" s="223">
        <v>35</v>
      </c>
      <c r="C45" s="224">
        <f t="shared" si="6"/>
        <v>16830.92383403486</v>
      </c>
      <c r="D45" s="224">
        <f t="shared" si="7"/>
        <v>16664.281023796892</v>
      </c>
      <c r="E45" s="224">
        <f t="shared" si="12"/>
        <v>166.64281023796892</v>
      </c>
      <c r="F45" s="225">
        <f t="shared" si="13"/>
        <v>0</v>
      </c>
      <c r="G45" s="225" t="str">
        <f>IF(I45&gt;0,(Tilgungsplan!$F$20),"0,00 €")</f>
        <v>0,00 €</v>
      </c>
      <c r="H45" s="226">
        <f>Tilgungsplan!L57</f>
        <v>0</v>
      </c>
      <c r="I45" s="226">
        <f t="shared" si="9"/>
        <v>0</v>
      </c>
      <c r="J45" s="226">
        <f t="shared" si="10"/>
        <v>16830.92383403486</v>
      </c>
      <c r="K45" s="227">
        <f t="shared" si="8"/>
        <v>5049.2771502104624</v>
      </c>
      <c r="L45" s="232"/>
      <c r="M45" s="229">
        <f t="shared" si="11"/>
        <v>336.6184766806972</v>
      </c>
      <c r="N45" s="224">
        <f t="shared" si="5"/>
        <v>11445.028207143701</v>
      </c>
      <c r="O45" s="239"/>
      <c r="P45" s="208"/>
    </row>
    <row r="46" spans="2:16" ht="24.95" customHeight="1" x14ac:dyDescent="0.3">
      <c r="B46" s="223">
        <v>36</v>
      </c>
      <c r="C46" s="224">
        <f t="shared" si="6"/>
        <v>16999.233072375209</v>
      </c>
      <c r="D46" s="224">
        <f t="shared" si="7"/>
        <v>16830.92383403486</v>
      </c>
      <c r="E46" s="224">
        <f t="shared" si="12"/>
        <v>168.3092383403486</v>
      </c>
      <c r="F46" s="225">
        <f t="shared" si="13"/>
        <v>0</v>
      </c>
      <c r="G46" s="225" t="str">
        <f>IF(I46&gt;0,(Tilgungsplan!$F$20),"0,00 €")</f>
        <v>0,00 €</v>
      </c>
      <c r="H46" s="226">
        <f>Tilgungsplan!L58</f>
        <v>0</v>
      </c>
      <c r="I46" s="226">
        <f t="shared" si="9"/>
        <v>0</v>
      </c>
      <c r="J46" s="226">
        <f t="shared" si="10"/>
        <v>16999.233072375209</v>
      </c>
      <c r="K46" s="227">
        <f t="shared" si="8"/>
        <v>5099.7699217125673</v>
      </c>
      <c r="L46" s="232"/>
      <c r="M46" s="229">
        <f t="shared" si="11"/>
        <v>339.98466144750421</v>
      </c>
      <c r="N46" s="224">
        <f t="shared" si="5"/>
        <v>11559.478489215138</v>
      </c>
      <c r="O46" s="239"/>
      <c r="P46" s="208"/>
    </row>
    <row r="47" spans="2:16" ht="24.95" customHeight="1" x14ac:dyDescent="0.3">
      <c r="B47" s="223">
        <v>37</v>
      </c>
      <c r="C47" s="224">
        <f t="shared" si="6"/>
        <v>17169.225403098961</v>
      </c>
      <c r="D47" s="224">
        <f t="shared" si="7"/>
        <v>16999.233072375209</v>
      </c>
      <c r="E47" s="224">
        <f t="shared" si="12"/>
        <v>169.9923307237521</v>
      </c>
      <c r="F47" s="225">
        <f t="shared" si="13"/>
        <v>0</v>
      </c>
      <c r="G47" s="225" t="str">
        <f>IF(I47&gt;0,(Tilgungsplan!$F$20),"0,00 €")</f>
        <v>0,00 €</v>
      </c>
      <c r="H47" s="226">
        <f>Tilgungsplan!L59</f>
        <v>0</v>
      </c>
      <c r="I47" s="226">
        <f t="shared" si="9"/>
        <v>0</v>
      </c>
      <c r="J47" s="226">
        <f t="shared" si="10"/>
        <v>17169.225403098961</v>
      </c>
      <c r="K47" s="227">
        <f t="shared" si="8"/>
        <v>5150.7676209296933</v>
      </c>
      <c r="L47" s="232"/>
      <c r="M47" s="229">
        <f t="shared" si="11"/>
        <v>343.3845080619792</v>
      </c>
      <c r="N47" s="224">
        <f t="shared" si="5"/>
        <v>11675.073274107288</v>
      </c>
      <c r="O47" s="239"/>
      <c r="P47" s="208"/>
    </row>
    <row r="48" spans="2:16" ht="24.95" customHeight="1" x14ac:dyDescent="0.3">
      <c r="B48" s="223">
        <v>38</v>
      </c>
      <c r="C48" s="224">
        <f t="shared" si="6"/>
        <v>17340.91765712995</v>
      </c>
      <c r="D48" s="224">
        <f t="shared" si="7"/>
        <v>17169.225403098961</v>
      </c>
      <c r="E48" s="224">
        <f t="shared" si="12"/>
        <v>171.6922540309896</v>
      </c>
      <c r="F48" s="225">
        <f t="shared" si="13"/>
        <v>0</v>
      </c>
      <c r="G48" s="225" t="str">
        <f>IF(I48&gt;0,(Tilgungsplan!$F$20),"0,00 €")</f>
        <v>0,00 €</v>
      </c>
      <c r="H48" s="226">
        <f>Tilgungsplan!L60</f>
        <v>0</v>
      </c>
      <c r="I48" s="226">
        <f t="shared" si="9"/>
        <v>0</v>
      </c>
      <c r="J48" s="226">
        <f t="shared" si="10"/>
        <v>17340.91765712995</v>
      </c>
      <c r="K48" s="227">
        <f t="shared" si="8"/>
        <v>5202.27529713899</v>
      </c>
      <c r="L48" s="232"/>
      <c r="M48" s="229">
        <f t="shared" si="11"/>
        <v>346.81835314259899</v>
      </c>
      <c r="N48" s="224">
        <f t="shared" si="5"/>
        <v>11791.824006848363</v>
      </c>
      <c r="O48" s="239"/>
      <c r="P48" s="208"/>
    </row>
    <row r="49" spans="2:16" ht="24.95" customHeight="1" x14ac:dyDescent="0.3">
      <c r="B49" s="223">
        <v>39</v>
      </c>
      <c r="C49" s="224">
        <f t="shared" si="6"/>
        <v>17514.326833701249</v>
      </c>
      <c r="D49" s="224">
        <f t="shared" si="7"/>
        <v>17340.91765712995</v>
      </c>
      <c r="E49" s="224">
        <f t="shared" si="12"/>
        <v>173.4091765712995</v>
      </c>
      <c r="F49" s="225">
        <f t="shared" si="13"/>
        <v>0</v>
      </c>
      <c r="G49" s="225" t="str">
        <f>IF(I49&gt;0,(Tilgungsplan!$F$20),"0,00 €")</f>
        <v>0,00 €</v>
      </c>
      <c r="H49" s="226">
        <f>Tilgungsplan!L61</f>
        <v>0</v>
      </c>
      <c r="I49" s="226">
        <f t="shared" si="9"/>
        <v>0</v>
      </c>
      <c r="J49" s="226">
        <f t="shared" si="10"/>
        <v>17514.326833701249</v>
      </c>
      <c r="K49" s="227">
        <f t="shared" si="8"/>
        <v>5254.2980501103802</v>
      </c>
      <c r="L49" s="232"/>
      <c r="M49" s="229">
        <f t="shared" si="11"/>
        <v>350.286536674025</v>
      </c>
      <c r="N49" s="224">
        <f t="shared" si="5"/>
        <v>11909.742246916843</v>
      </c>
      <c r="O49" s="239"/>
      <c r="P49" s="208"/>
    </row>
    <row r="50" spans="2:16" ht="24.95" customHeight="1" x14ac:dyDescent="0.3">
      <c r="B50" s="223">
        <v>40</v>
      </c>
      <c r="C50" s="224">
        <f t="shared" si="6"/>
        <v>17689.47010203826</v>
      </c>
      <c r="D50" s="224">
        <f t="shared" si="7"/>
        <v>17514.326833701249</v>
      </c>
      <c r="E50" s="224">
        <f t="shared" si="12"/>
        <v>175.1432683370125</v>
      </c>
      <c r="F50" s="225">
        <f t="shared" si="13"/>
        <v>0</v>
      </c>
      <c r="G50" s="225" t="str">
        <f>IF(I50&gt;0,(Tilgungsplan!$F$20),"0,00 €")</f>
        <v>0,00 €</v>
      </c>
      <c r="H50" s="226">
        <f>Tilgungsplan!L62</f>
        <v>0</v>
      </c>
      <c r="I50" s="226">
        <f t="shared" si="9"/>
        <v>0</v>
      </c>
      <c r="J50" s="226">
        <f t="shared" si="10"/>
        <v>17689.47010203826</v>
      </c>
      <c r="K50" s="227">
        <f t="shared" si="8"/>
        <v>5306.8410306114838</v>
      </c>
      <c r="L50" s="232"/>
      <c r="M50" s="229">
        <f t="shared" si="11"/>
        <v>353.7894020407652</v>
      </c>
      <c r="N50" s="224">
        <f t="shared" si="5"/>
        <v>12028.83966938601</v>
      </c>
      <c r="O50" s="239"/>
      <c r="P50" s="208"/>
    </row>
    <row r="51" spans="2:16" ht="24.95" customHeight="1" x14ac:dyDescent="0.3">
      <c r="B51" s="223">
        <v>41</v>
      </c>
      <c r="C51" s="224">
        <f t="shared" si="6"/>
        <v>17866.364803058641</v>
      </c>
      <c r="D51" s="224">
        <f t="shared" si="7"/>
        <v>17689.47010203826</v>
      </c>
      <c r="E51" s="224">
        <f t="shared" si="12"/>
        <v>176.8947010203826</v>
      </c>
      <c r="F51" s="225">
        <f t="shared" si="13"/>
        <v>0</v>
      </c>
      <c r="G51" s="225" t="str">
        <f>IF(I51&gt;0,(Tilgungsplan!$F$20),"0,00 €")</f>
        <v>0,00 €</v>
      </c>
      <c r="H51" s="226">
        <f>Tilgungsplan!L63</f>
        <v>0</v>
      </c>
      <c r="I51" s="226">
        <f t="shared" si="9"/>
        <v>0</v>
      </c>
      <c r="J51" s="226">
        <f t="shared" si="10"/>
        <v>17866.364803058641</v>
      </c>
      <c r="K51" s="227">
        <f t="shared" si="8"/>
        <v>5359.9094409175987</v>
      </c>
      <c r="L51" s="232"/>
      <c r="M51" s="229">
        <f t="shared" si="11"/>
        <v>357.32729606117283</v>
      </c>
      <c r="N51" s="224">
        <f t="shared" si="5"/>
        <v>12149.128066079869</v>
      </c>
      <c r="O51" s="239"/>
      <c r="P51" s="208"/>
    </row>
    <row r="52" spans="2:16" ht="24.95" customHeight="1" x14ac:dyDescent="0.3">
      <c r="B52" s="223">
        <v>42</v>
      </c>
      <c r="C52" s="224">
        <f t="shared" si="6"/>
        <v>18045.028451089227</v>
      </c>
      <c r="D52" s="224">
        <f t="shared" si="7"/>
        <v>17866.364803058641</v>
      </c>
      <c r="E52" s="224">
        <f t="shared" si="12"/>
        <v>178.66364803058642</v>
      </c>
      <c r="F52" s="225">
        <f t="shared" si="13"/>
        <v>0</v>
      </c>
      <c r="G52" s="225" t="str">
        <f>IF(I52&gt;0,(Tilgungsplan!$F$20),"0,00 €")</f>
        <v>0,00 €</v>
      </c>
      <c r="H52" s="226">
        <f>Tilgungsplan!L64</f>
        <v>0</v>
      </c>
      <c r="I52" s="226">
        <f t="shared" si="9"/>
        <v>0</v>
      </c>
      <c r="J52" s="226">
        <f t="shared" si="10"/>
        <v>18045.028451089227</v>
      </c>
      <c r="K52" s="227">
        <f t="shared" si="8"/>
        <v>5413.508535326775</v>
      </c>
      <c r="L52" s="232"/>
      <c r="M52" s="229">
        <f t="shared" si="11"/>
        <v>360.90056902178452</v>
      </c>
      <c r="N52" s="224">
        <f t="shared" si="5"/>
        <v>12270.619346740668</v>
      </c>
      <c r="O52" s="239"/>
      <c r="P52" s="208"/>
    </row>
    <row r="53" spans="2:16" ht="24.95" customHeight="1" x14ac:dyDescent="0.3">
      <c r="B53" s="223">
        <v>43</v>
      </c>
      <c r="C53" s="224">
        <f t="shared" si="6"/>
        <v>18225.478735600118</v>
      </c>
      <c r="D53" s="224">
        <f t="shared" si="7"/>
        <v>18045.028451089227</v>
      </c>
      <c r="E53" s="224">
        <f t="shared" si="12"/>
        <v>180.45028451089226</v>
      </c>
      <c r="F53" s="225">
        <f t="shared" si="13"/>
        <v>0</v>
      </c>
      <c r="G53" s="225" t="str">
        <f>IF(I53&gt;0,(Tilgungsplan!$F$20),"0,00 €")</f>
        <v>0,00 €</v>
      </c>
      <c r="H53" s="226">
        <f>Tilgungsplan!L65</f>
        <v>0</v>
      </c>
      <c r="I53" s="226">
        <f t="shared" si="9"/>
        <v>0</v>
      </c>
      <c r="J53" s="226">
        <f t="shared" si="10"/>
        <v>18225.478735600118</v>
      </c>
      <c r="K53" s="227">
        <f t="shared" si="8"/>
        <v>5467.6436206800427</v>
      </c>
      <c r="L53" s="232"/>
      <c r="M53" s="229">
        <f t="shared" si="11"/>
        <v>364.50957471200235</v>
      </c>
      <c r="N53" s="224">
        <f t="shared" si="5"/>
        <v>12393.325540208072</v>
      </c>
      <c r="O53" s="239"/>
      <c r="P53" s="208"/>
    </row>
    <row r="54" spans="2:16" ht="24.95" customHeight="1" x14ac:dyDescent="0.3">
      <c r="B54" s="223">
        <v>44</v>
      </c>
      <c r="C54" s="224">
        <f t="shared" si="6"/>
        <v>18407.733522956118</v>
      </c>
      <c r="D54" s="224">
        <f t="shared" si="7"/>
        <v>18225.478735600118</v>
      </c>
      <c r="E54" s="224">
        <f t="shared" si="12"/>
        <v>182.25478735600117</v>
      </c>
      <c r="F54" s="225">
        <f t="shared" si="13"/>
        <v>0</v>
      </c>
      <c r="G54" s="225" t="str">
        <f>IF(I54&gt;0,(Tilgungsplan!$F$20),"0,00 €")</f>
        <v>0,00 €</v>
      </c>
      <c r="H54" s="226">
        <f>Tilgungsplan!L66</f>
        <v>0</v>
      </c>
      <c r="I54" s="226">
        <f t="shared" si="9"/>
        <v>0</v>
      </c>
      <c r="J54" s="226">
        <f t="shared" si="10"/>
        <v>18407.733522956118</v>
      </c>
      <c r="K54" s="227">
        <f t="shared" si="8"/>
        <v>5522.3200568868433</v>
      </c>
      <c r="L54" s="232"/>
      <c r="M54" s="229">
        <f t="shared" si="11"/>
        <v>368.15467045912237</v>
      </c>
      <c r="N54" s="224">
        <f t="shared" si="5"/>
        <v>12517.258795610152</v>
      </c>
      <c r="O54" s="239"/>
      <c r="P54" s="208"/>
    </row>
    <row r="55" spans="2:16" ht="24.95" customHeight="1" x14ac:dyDescent="0.3">
      <c r="B55" s="223">
        <v>45</v>
      </c>
      <c r="C55" s="224">
        <f t="shared" si="6"/>
        <v>18591.81085818568</v>
      </c>
      <c r="D55" s="224">
        <f t="shared" si="7"/>
        <v>18407.733522956118</v>
      </c>
      <c r="E55" s="224">
        <f t="shared" si="12"/>
        <v>184.07733522956119</v>
      </c>
      <c r="F55" s="225">
        <f t="shared" si="13"/>
        <v>0</v>
      </c>
      <c r="G55" s="225" t="str">
        <f>IF(I55&gt;0,(Tilgungsplan!$F$20),"0,00 €")</f>
        <v>0,00 €</v>
      </c>
      <c r="H55" s="226">
        <f>Tilgungsplan!L67</f>
        <v>0</v>
      </c>
      <c r="I55" s="226">
        <f t="shared" si="9"/>
        <v>0</v>
      </c>
      <c r="J55" s="226">
        <f t="shared" si="10"/>
        <v>18591.81085818568</v>
      </c>
      <c r="K55" s="227">
        <f t="shared" si="8"/>
        <v>5577.5432574557117</v>
      </c>
      <c r="L55" s="232"/>
      <c r="M55" s="229">
        <f t="shared" si="11"/>
        <v>371.83621716371357</v>
      </c>
      <c r="N55" s="224">
        <f t="shared" si="5"/>
        <v>12642.431383566254</v>
      </c>
      <c r="O55" s="239"/>
      <c r="P55" s="208"/>
    </row>
    <row r="56" spans="2:16" ht="24.95" customHeight="1" x14ac:dyDescent="0.3">
      <c r="B56" s="223">
        <v>46</v>
      </c>
      <c r="C56" s="224">
        <f t="shared" si="6"/>
        <v>18777.728966767536</v>
      </c>
      <c r="D56" s="224">
        <f t="shared" si="7"/>
        <v>18591.81085818568</v>
      </c>
      <c r="E56" s="224">
        <f t="shared" si="12"/>
        <v>185.91810858185679</v>
      </c>
      <c r="F56" s="225">
        <f t="shared" si="13"/>
        <v>0</v>
      </c>
      <c r="G56" s="225" t="str">
        <f>IF(I56&gt;0,(Tilgungsplan!$F$20),"0,00 €")</f>
        <v>0,00 €</v>
      </c>
      <c r="H56" s="226">
        <f>Tilgungsplan!L68</f>
        <v>0</v>
      </c>
      <c r="I56" s="226">
        <f t="shared" si="9"/>
        <v>0</v>
      </c>
      <c r="J56" s="226">
        <f t="shared" si="10"/>
        <v>18777.728966767536</v>
      </c>
      <c r="K56" s="227">
        <f t="shared" si="8"/>
        <v>5633.318690030269</v>
      </c>
      <c r="L56" s="232"/>
      <c r="M56" s="229">
        <f t="shared" si="11"/>
        <v>375.55457933535075</v>
      </c>
      <c r="N56" s="224">
        <f t="shared" si="5"/>
        <v>12768.855697401917</v>
      </c>
      <c r="O56" s="239"/>
      <c r="P56" s="208"/>
    </row>
    <row r="57" spans="2:16" ht="24.95" customHeight="1" x14ac:dyDescent="0.3">
      <c r="B57" s="223">
        <v>47</v>
      </c>
      <c r="C57" s="224">
        <f t="shared" si="6"/>
        <v>18965.506256435212</v>
      </c>
      <c r="D57" s="224">
        <f t="shared" si="7"/>
        <v>18777.728966767536</v>
      </c>
      <c r="E57" s="224">
        <f t="shared" si="12"/>
        <v>187.77728966767538</v>
      </c>
      <c r="F57" s="225">
        <f t="shared" si="13"/>
        <v>0</v>
      </c>
      <c r="G57" s="225" t="str">
        <f>IF(I57&gt;0,(Tilgungsplan!$F$20),"0,00 €")</f>
        <v>0,00 €</v>
      </c>
      <c r="H57" s="226">
        <f>Tilgungsplan!L69</f>
        <v>0</v>
      </c>
      <c r="I57" s="226">
        <f t="shared" si="9"/>
        <v>0</v>
      </c>
      <c r="J57" s="226">
        <f t="shared" si="10"/>
        <v>18965.506256435212</v>
      </c>
      <c r="K57" s="227">
        <f t="shared" si="8"/>
        <v>5689.6518769305712</v>
      </c>
      <c r="L57" s="232"/>
      <c r="M57" s="229">
        <f t="shared" si="11"/>
        <v>379.31012512870427</v>
      </c>
      <c r="N57" s="224">
        <f t="shared" si="5"/>
        <v>12896.544254375936</v>
      </c>
      <c r="O57" s="239"/>
      <c r="P57" s="208"/>
    </row>
    <row r="58" spans="2:16" ht="24.95" customHeight="1" x14ac:dyDescent="0.3">
      <c r="B58" s="223">
        <v>48</v>
      </c>
      <c r="C58" s="224">
        <f t="shared" si="6"/>
        <v>19155.161318999562</v>
      </c>
      <c r="D58" s="224">
        <f t="shared" si="7"/>
        <v>18965.506256435212</v>
      </c>
      <c r="E58" s="224">
        <f t="shared" si="12"/>
        <v>189.65506256435214</v>
      </c>
      <c r="F58" s="225">
        <f t="shared" si="13"/>
        <v>0</v>
      </c>
      <c r="G58" s="225" t="str">
        <f>IF(I58&gt;0,(Tilgungsplan!$F$20),"0,00 €")</f>
        <v>0,00 €</v>
      </c>
      <c r="H58" s="226">
        <f>Tilgungsplan!L70</f>
        <v>0</v>
      </c>
      <c r="I58" s="226">
        <f t="shared" si="9"/>
        <v>0</v>
      </c>
      <c r="J58" s="226">
        <f t="shared" si="10"/>
        <v>19155.161318999562</v>
      </c>
      <c r="K58" s="227">
        <f t="shared" si="8"/>
        <v>5746.5483956998769</v>
      </c>
      <c r="L58" s="232"/>
      <c r="M58" s="229">
        <f t="shared" si="11"/>
        <v>383.10322637999127</v>
      </c>
      <c r="N58" s="224">
        <f t="shared" si="5"/>
        <v>13025.509696919695</v>
      </c>
      <c r="O58" s="239"/>
      <c r="P58" s="208"/>
    </row>
    <row r="59" spans="2:16" ht="24.95" customHeight="1" x14ac:dyDescent="0.3">
      <c r="B59" s="223">
        <v>49</v>
      </c>
      <c r="C59" s="224">
        <f t="shared" si="6"/>
        <v>19346.712932189559</v>
      </c>
      <c r="D59" s="224">
        <f t="shared" si="7"/>
        <v>19155.161318999562</v>
      </c>
      <c r="E59" s="224">
        <f t="shared" si="12"/>
        <v>191.55161318999563</v>
      </c>
      <c r="F59" s="225">
        <f t="shared" si="13"/>
        <v>0</v>
      </c>
      <c r="G59" s="225" t="str">
        <f>IF(I59&gt;0,(Tilgungsplan!$F$20),"0,00 €")</f>
        <v>0,00 €</v>
      </c>
      <c r="H59" s="226">
        <f>Tilgungsplan!L71</f>
        <v>0</v>
      </c>
      <c r="I59" s="240">
        <f t="shared" si="9"/>
        <v>0</v>
      </c>
      <c r="J59" s="226">
        <f t="shared" si="10"/>
        <v>19346.712932189559</v>
      </c>
      <c r="K59" s="227">
        <f t="shared" si="8"/>
        <v>5804.0138796568754</v>
      </c>
      <c r="L59" s="232"/>
      <c r="M59" s="229">
        <f t="shared" si="11"/>
        <v>386.93425864379117</v>
      </c>
      <c r="N59" s="224">
        <f t="shared" si="5"/>
        <v>13155.764793888893</v>
      </c>
      <c r="O59" s="239"/>
      <c r="P59" s="208"/>
    </row>
    <row r="60" spans="2:16" ht="24.95" customHeight="1" x14ac:dyDescent="0.3">
      <c r="B60" s="223">
        <v>50</v>
      </c>
      <c r="C60" s="224">
        <f t="shared" si="6"/>
        <v>19540.180061511455</v>
      </c>
      <c r="D60" s="224">
        <f t="shared" si="7"/>
        <v>19346.712932189559</v>
      </c>
      <c r="E60" s="224">
        <f t="shared" si="12"/>
        <v>193.46712932189558</v>
      </c>
      <c r="F60" s="225">
        <f t="shared" si="13"/>
        <v>0</v>
      </c>
      <c r="G60" s="225" t="str">
        <f>IF(I60&gt;0,(Tilgungsplan!$F$20),"0,00 €")</f>
        <v>0,00 €</v>
      </c>
      <c r="H60" s="241">
        <f>Tilgungsplan!L72</f>
        <v>0</v>
      </c>
      <c r="I60" s="242">
        <f t="shared" si="9"/>
        <v>0</v>
      </c>
      <c r="J60" s="226">
        <f t="shared" si="10"/>
        <v>19540.180061511455</v>
      </c>
      <c r="K60" s="227">
        <f t="shared" si="8"/>
        <v>5862.0540184534439</v>
      </c>
      <c r="L60" s="232"/>
      <c r="M60" s="229">
        <f t="shared" si="11"/>
        <v>390.80360123022911</v>
      </c>
      <c r="N60" s="224">
        <f t="shared" si="5"/>
        <v>13287.322441827782</v>
      </c>
      <c r="O60" s="239"/>
      <c r="P60" s="208"/>
    </row>
    <row r="61" spans="2:16" x14ac:dyDescent="0.25">
      <c r="B61" s="243"/>
      <c r="C61" s="243"/>
      <c r="D61" s="208"/>
      <c r="E61" s="208"/>
      <c r="F61" s="209"/>
      <c r="G61" s="209"/>
      <c r="H61" s="209"/>
      <c r="I61" s="210"/>
      <c r="J61" s="209"/>
      <c r="K61" s="208"/>
      <c r="L61" s="208"/>
      <c r="M61" s="208"/>
      <c r="N61" s="243"/>
      <c r="O61" s="208"/>
      <c r="P61" s="208"/>
    </row>
  </sheetData>
  <sheetProtection algorithmName="SHA-512" hashValue="eLc1o7POSOBqQwr05mrluWmD+AdWbsSRKLe0CbCjq4c6CVIZqBRpE/saKB8jXL+fxj0LkBLuSFzMtloCjJeDLg==" saltValue="zKrMESa3ebD2li+E2r7r8w==" spinCount="100000" sheet="1" objects="1" scenarios="1"/>
  <protectedRanges>
    <protectedRange sqref="E6 N6" name="USER"/>
    <protectedRange algorithmName="SHA-512" hashValue="Lt3rN3cZTeRxBXyoLg5mZ5QgpN7KLMcjv7qx1FpfuJ3nHYV4I2gzP5JWqx34enn7b+v/TwtDLdJeI9yGwWqKDw==" saltValue="9ZNI4UiscbQr3TVwV/xD+Q==" spinCount="100000" sqref="A1:XFD1048576" name="Bereich1"/>
  </protectedRanges>
  <mergeCells count="1">
    <mergeCell ref="B6:C7"/>
  </mergeCells>
  <pageMargins left="0.7" right="0.7" top="0.78740157499999996" bottom="0.78740157499999996"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5174E-7E11-4EAE-945C-37F2CB4028AF}">
  <dimension ref="B1:G10"/>
  <sheetViews>
    <sheetView workbookViewId="0">
      <selection activeCell="C6" sqref="C6"/>
    </sheetView>
  </sheetViews>
  <sheetFormatPr baseColWidth="10" defaultRowHeight="15.75" x14ac:dyDescent="0.25"/>
  <cols>
    <col min="1" max="1" width="11" style="40"/>
    <col min="2" max="2" width="33.125" style="40" customWidth="1"/>
    <col min="3" max="3" width="15" style="40" customWidth="1"/>
    <col min="4" max="4" width="21.875" style="40" customWidth="1"/>
    <col min="5" max="16384" width="11" style="40"/>
  </cols>
  <sheetData>
    <row r="1" spans="2:7" x14ac:dyDescent="0.25">
      <c r="B1" s="41"/>
      <c r="C1" s="41"/>
      <c r="F1" s="41"/>
      <c r="G1" s="41"/>
    </row>
    <row r="2" spans="2:7" x14ac:dyDescent="0.25">
      <c r="B2" s="42" t="str">
        <f>Renditerechner!B19</f>
        <v>Kaufpreis inkl. Nebenkosten</v>
      </c>
      <c r="C2" s="43">
        <f>Renditerechner!D19</f>
        <v>281250</v>
      </c>
      <c r="D2" s="41"/>
      <c r="E2" s="41"/>
      <c r="F2" s="41"/>
      <c r="G2" s="41"/>
    </row>
    <row r="3" spans="2:7" x14ac:dyDescent="0.25">
      <c r="B3" s="42" t="str">
        <f>Renditerechner!B23</f>
        <v>Renovierungsaufwand geschätzt</v>
      </c>
      <c r="C3" s="43">
        <f>Renditerechner!D23</f>
        <v>15000</v>
      </c>
      <c r="D3" s="41"/>
      <c r="E3" s="41"/>
      <c r="F3" s="41"/>
      <c r="G3" s="41"/>
    </row>
    <row r="4" spans="2:7" x14ac:dyDescent="0.25">
      <c r="B4" s="42" t="str">
        <f>Renditerechner!B55</f>
        <v>Netto-Mieteinnahmen (Kaltmiete)</v>
      </c>
      <c r="C4" s="43">
        <f>Renditerechner!D55</f>
        <v>680</v>
      </c>
      <c r="D4" s="41"/>
      <c r="E4" s="41"/>
      <c r="F4" s="41"/>
      <c r="G4" s="41"/>
    </row>
    <row r="5" spans="2:7" x14ac:dyDescent="0.25">
      <c r="B5" s="41"/>
      <c r="C5" s="41"/>
      <c r="D5" s="41"/>
      <c r="E5" s="41"/>
      <c r="F5" s="41"/>
      <c r="G5" s="41"/>
    </row>
    <row r="6" spans="2:7" x14ac:dyDescent="0.25">
      <c r="B6" s="44" t="s">
        <v>0</v>
      </c>
      <c r="C6" s="86">
        <f>(C2+C3)/C4</f>
        <v>435.66176470588238</v>
      </c>
      <c r="D6" s="41"/>
      <c r="E6" s="41"/>
      <c r="F6" s="41"/>
      <c r="G6" s="41"/>
    </row>
    <row r="7" spans="2:7" x14ac:dyDescent="0.25">
      <c r="B7" s="44" t="s">
        <v>1</v>
      </c>
      <c r="C7" s="86">
        <f>C6/12</f>
        <v>36.305147058823529</v>
      </c>
    </row>
    <row r="9" spans="2:7" x14ac:dyDescent="0.25">
      <c r="B9" s="45" t="s">
        <v>17</v>
      </c>
      <c r="C9" s="87">
        <f>(100/C7)/100</f>
        <v>2.7544303797468354E-2</v>
      </c>
    </row>
    <row r="10" spans="2:7" ht="7.5" customHeight="1" x14ac:dyDescent="0.25">
      <c r="B10" s="46"/>
      <c r="C10" s="47"/>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21CAA-C775-4108-BAD2-24FBD5DDF82B}">
  <dimension ref="A1:M675"/>
  <sheetViews>
    <sheetView zoomScale="70" zoomScaleNormal="70" workbookViewId="0">
      <selection activeCell="F2" sqref="F2"/>
    </sheetView>
  </sheetViews>
  <sheetFormatPr baseColWidth="10" defaultRowHeight="15.75" x14ac:dyDescent="0.25"/>
  <cols>
    <col min="1" max="1" width="11" style="84"/>
    <col min="2" max="2" width="6.375" style="84" customWidth="1"/>
    <col min="3" max="3" width="17" style="84" customWidth="1"/>
    <col min="4" max="4" width="19" style="84" customWidth="1"/>
    <col min="5" max="5" width="25.25" style="84" customWidth="1"/>
    <col min="6" max="6" width="29.625" style="84" customWidth="1"/>
    <col min="7" max="7" width="18.625" style="84" customWidth="1"/>
    <col min="8" max="12" width="20" style="84" hidden="1" customWidth="1"/>
    <col min="13" max="14" width="20" style="84" customWidth="1"/>
    <col min="15" max="15" width="30.375" style="84" customWidth="1"/>
    <col min="16" max="16384" width="11" style="84"/>
  </cols>
  <sheetData>
    <row r="1" spans="1:13" s="1" customFormat="1" ht="19.5" customHeight="1" x14ac:dyDescent="0.3">
      <c r="C1" s="25"/>
      <c r="D1" s="11"/>
      <c r="E1" s="2"/>
      <c r="F1" s="2"/>
      <c r="G1" s="2"/>
      <c r="H1" s="2"/>
      <c r="I1" s="2"/>
    </row>
    <row r="2" spans="1:13" s="1" customFormat="1" ht="79.5" customHeight="1" x14ac:dyDescent="0.3">
      <c r="C2" s="25"/>
      <c r="D2" s="11"/>
      <c r="E2" s="2"/>
      <c r="F2" s="2"/>
      <c r="G2" s="2"/>
      <c r="H2" s="2"/>
      <c r="I2" s="2"/>
    </row>
    <row r="3" spans="1:13" s="73" customFormat="1" ht="18" customHeight="1" x14ac:dyDescent="0.3">
      <c r="C3" s="74"/>
      <c r="D3" s="75"/>
      <c r="E3" s="76"/>
      <c r="F3" s="76"/>
      <c r="G3" s="76"/>
      <c r="H3" s="76"/>
      <c r="I3" s="76"/>
    </row>
    <row r="4" spans="1:13" s="1" customFormat="1" ht="11.25" customHeight="1" x14ac:dyDescent="0.3">
      <c r="C4" s="25"/>
      <c r="D4" s="11"/>
      <c r="E4" s="2"/>
      <c r="F4" s="2"/>
      <c r="G4" s="2"/>
      <c r="H4" s="2"/>
      <c r="I4" s="2"/>
    </row>
    <row r="5" spans="1:13" s="77" customFormat="1" ht="21" hidden="1" customHeight="1" x14ac:dyDescent="0.3">
      <c r="C5" s="72" t="s">
        <v>23</v>
      </c>
      <c r="D5" s="78"/>
      <c r="E5" s="79"/>
      <c r="F5" s="79"/>
      <c r="G5" s="79"/>
      <c r="H5" s="79"/>
      <c r="I5" s="79"/>
    </row>
    <row r="7" spans="1:13" ht="23.25" x14ac:dyDescent="0.35">
      <c r="B7" s="306"/>
      <c r="C7" s="307" t="s">
        <v>559</v>
      </c>
      <c r="D7" s="306"/>
      <c r="E7" s="306"/>
    </row>
    <row r="9" spans="1:13" x14ac:dyDescent="0.25">
      <c r="A9" s="255"/>
      <c r="B9" s="255"/>
      <c r="C9" s="255"/>
      <c r="D9" s="255"/>
      <c r="E9" s="255"/>
      <c r="F9" s="255"/>
      <c r="G9" s="255"/>
      <c r="H9" s="255"/>
      <c r="I9" s="255"/>
      <c r="J9" s="255"/>
      <c r="K9" s="255"/>
      <c r="L9" s="255"/>
      <c r="M9" s="255"/>
    </row>
    <row r="10" spans="1:13" ht="39" customHeight="1" x14ac:dyDescent="0.25">
      <c r="A10" s="255"/>
      <c r="B10" s="256"/>
      <c r="C10" s="257" t="s">
        <v>535</v>
      </c>
      <c r="D10" s="258"/>
      <c r="E10" s="258"/>
      <c r="F10" s="259"/>
      <c r="G10" s="255"/>
      <c r="H10" s="255"/>
      <c r="I10" s="255"/>
      <c r="J10" s="255"/>
      <c r="K10" s="255"/>
      <c r="L10" s="255"/>
      <c r="M10" s="255"/>
    </row>
    <row r="11" spans="1:13" s="95" customFormat="1" ht="23.25" customHeight="1" x14ac:dyDescent="0.3">
      <c r="A11" s="260"/>
      <c r="B11" s="261"/>
      <c r="C11" s="262" t="s">
        <v>16</v>
      </c>
      <c r="D11" s="263">
        <f>Renditerechner!D29</f>
        <v>180000</v>
      </c>
      <c r="E11" s="204"/>
      <c r="F11" s="264"/>
      <c r="G11" s="260"/>
      <c r="H11" s="260"/>
      <c r="I11" s="260"/>
      <c r="J11" s="260"/>
      <c r="K11" s="260"/>
      <c r="L11" s="260"/>
      <c r="M11" s="260"/>
    </row>
    <row r="12" spans="1:13" s="95" customFormat="1" ht="23.25" customHeight="1" x14ac:dyDescent="0.3">
      <c r="A12" s="260"/>
      <c r="B12" s="261"/>
      <c r="C12" s="262" t="s">
        <v>24</v>
      </c>
      <c r="D12" s="265">
        <f>Renditerechner!D35</f>
        <v>0.02</v>
      </c>
      <c r="E12" s="204"/>
      <c r="F12" s="264"/>
      <c r="G12" s="260"/>
      <c r="H12" s="260"/>
      <c r="I12" s="260"/>
      <c r="J12" s="260"/>
      <c r="K12" s="260"/>
      <c r="L12" s="260"/>
      <c r="M12" s="260"/>
    </row>
    <row r="13" spans="1:13" s="95" customFormat="1" ht="25.5" customHeight="1" x14ac:dyDescent="0.3">
      <c r="A13" s="260"/>
      <c r="B13" s="261"/>
      <c r="C13" s="262" t="s">
        <v>25</v>
      </c>
      <c r="D13" s="265">
        <f>Renditerechner!D33</f>
        <v>8.9999999999999993E-3</v>
      </c>
      <c r="E13" s="204"/>
      <c r="F13" s="264" t="s">
        <v>567</v>
      </c>
      <c r="G13" s="260"/>
      <c r="H13" s="260"/>
      <c r="I13" s="260"/>
      <c r="J13" s="260"/>
      <c r="K13" s="260"/>
      <c r="L13" s="260"/>
      <c r="M13" s="260"/>
    </row>
    <row r="14" spans="1:13" s="95" customFormat="1" ht="7.5" hidden="1" customHeight="1" x14ac:dyDescent="0.3">
      <c r="A14" s="260"/>
      <c r="B14" s="261"/>
      <c r="C14" s="262"/>
      <c r="D14" s="265"/>
      <c r="E14" s="204"/>
      <c r="F14" s="264"/>
      <c r="G14" s="260"/>
      <c r="H14" s="260"/>
      <c r="I14" s="260"/>
      <c r="J14" s="260"/>
      <c r="K14" s="260"/>
      <c r="L14" s="260"/>
      <c r="M14" s="260"/>
    </row>
    <row r="15" spans="1:13" s="95" customFormat="1" ht="23.25" customHeight="1" x14ac:dyDescent="0.3">
      <c r="A15" s="260"/>
      <c r="B15" s="266"/>
      <c r="C15" s="267" t="s">
        <v>544</v>
      </c>
      <c r="D15" s="268">
        <f>(D11*(D12+D13)*30)/(360)</f>
        <v>435</v>
      </c>
      <c r="E15" s="269"/>
      <c r="F15" s="270">
        <f>D15*12</f>
        <v>5220</v>
      </c>
      <c r="G15" s="260" t="s">
        <v>560</v>
      </c>
      <c r="H15" s="260"/>
      <c r="I15" s="260"/>
      <c r="J15" s="260"/>
      <c r="K15" s="260"/>
      <c r="L15" s="260"/>
      <c r="M15" s="260"/>
    </row>
    <row r="16" spans="1:13" s="95" customFormat="1" ht="23.25" customHeight="1" x14ac:dyDescent="0.3">
      <c r="A16" s="260"/>
      <c r="B16" s="271"/>
      <c r="C16" s="262"/>
      <c r="D16" s="263"/>
      <c r="E16" s="204"/>
      <c r="F16" s="272"/>
      <c r="G16" s="260"/>
      <c r="H16" s="260"/>
      <c r="I16" s="260"/>
      <c r="J16" s="260"/>
      <c r="K16" s="260"/>
      <c r="L16" s="260"/>
      <c r="M16" s="260"/>
    </row>
    <row r="17" spans="1:13" s="95" customFormat="1" ht="23.25" customHeight="1" x14ac:dyDescent="0.3">
      <c r="A17" s="260"/>
      <c r="B17" s="273"/>
      <c r="C17" s="274" t="s">
        <v>541</v>
      </c>
      <c r="D17" s="275"/>
      <c r="E17" s="276"/>
      <c r="F17" s="277"/>
      <c r="G17" s="260"/>
      <c r="H17" s="260"/>
      <c r="I17" s="260"/>
      <c r="J17" s="260"/>
      <c r="K17" s="260"/>
      <c r="L17" s="260"/>
      <c r="M17" s="260"/>
    </row>
    <row r="18" spans="1:13" s="95" customFormat="1" ht="23.25" customHeight="1" x14ac:dyDescent="0.3">
      <c r="A18" s="260"/>
      <c r="B18" s="278"/>
      <c r="C18" s="279" t="s">
        <v>542</v>
      </c>
      <c r="D18" s="280"/>
      <c r="E18" s="281"/>
      <c r="F18" s="282"/>
      <c r="G18" s="260"/>
      <c r="H18" s="260"/>
      <c r="I18" s="260"/>
      <c r="J18" s="260"/>
      <c r="K18" s="260"/>
      <c r="L18" s="260"/>
      <c r="M18" s="260"/>
    </row>
    <row r="19" spans="1:13" s="95" customFormat="1" ht="23.25" customHeight="1" x14ac:dyDescent="0.3">
      <c r="A19" s="260"/>
      <c r="B19" s="283"/>
      <c r="C19" s="284"/>
      <c r="D19" s="263"/>
      <c r="E19" s="285" t="s">
        <v>544</v>
      </c>
      <c r="F19" s="286" t="s">
        <v>567</v>
      </c>
      <c r="G19" s="260"/>
      <c r="H19" s="260"/>
      <c r="I19" s="260"/>
      <c r="J19" s="260"/>
      <c r="K19" s="260"/>
      <c r="L19" s="260"/>
      <c r="M19" s="260"/>
    </row>
    <row r="20" spans="1:13" s="95" customFormat="1" ht="23.25" customHeight="1" x14ac:dyDescent="0.3">
      <c r="A20" s="260"/>
      <c r="B20" s="287"/>
      <c r="C20" s="288" t="s">
        <v>543</v>
      </c>
      <c r="D20" s="289">
        <f>Renditerechner!D37</f>
        <v>2.5000000000000001E-2</v>
      </c>
      <c r="E20" s="290">
        <f>((D11*(D12+D20)*30)/360)</f>
        <v>675</v>
      </c>
      <c r="F20" s="291">
        <f>((D11*(D12+D20)*30)/360)*12</f>
        <v>8100</v>
      </c>
      <c r="G20" s="260"/>
      <c r="H20" s="260"/>
      <c r="I20" s="260"/>
      <c r="J20" s="260"/>
      <c r="K20" s="260"/>
      <c r="L20" s="260"/>
      <c r="M20" s="260"/>
    </row>
    <row r="21" spans="1:13" s="95" customFormat="1" ht="18.75" x14ac:dyDescent="0.3">
      <c r="A21" s="260"/>
      <c r="B21" s="260"/>
      <c r="C21" s="260"/>
      <c r="D21" s="292"/>
      <c r="E21" s="260"/>
      <c r="F21" s="260"/>
      <c r="G21" s="260"/>
      <c r="H21" s="260" t="s">
        <v>2</v>
      </c>
      <c r="I21" s="260" t="s">
        <v>526</v>
      </c>
      <c r="J21" s="260"/>
      <c r="K21" s="260"/>
      <c r="L21" s="260"/>
      <c r="M21" s="260"/>
    </row>
    <row r="22" spans="1:13" s="95" customFormat="1" ht="28.5" customHeight="1" x14ac:dyDescent="0.3">
      <c r="A22" s="260"/>
      <c r="B22" s="293" t="s">
        <v>2</v>
      </c>
      <c r="C22" s="293" t="s">
        <v>527</v>
      </c>
      <c r="D22" s="294" t="s">
        <v>300</v>
      </c>
      <c r="E22" s="295" t="s">
        <v>24</v>
      </c>
      <c r="F22" s="295" t="s">
        <v>301</v>
      </c>
      <c r="G22" s="296"/>
      <c r="H22" s="260"/>
      <c r="I22" s="260"/>
      <c r="J22" s="260"/>
      <c r="K22" s="260"/>
      <c r="L22" s="260"/>
      <c r="M22" s="260"/>
    </row>
    <row r="23" spans="1:13" s="95" customFormat="1" ht="24" customHeight="1" x14ac:dyDescent="0.3">
      <c r="A23" s="260"/>
      <c r="B23" s="297">
        <v>1</v>
      </c>
      <c r="C23" s="297" t="s">
        <v>26</v>
      </c>
      <c r="D23" s="298">
        <f>D11*D13*30/360</f>
        <v>134.99999999999997</v>
      </c>
      <c r="E23" s="298">
        <f>D11*D12*30/360</f>
        <v>300</v>
      </c>
      <c r="F23" s="298">
        <f>D11-E23</f>
        <v>179700</v>
      </c>
      <c r="G23" s="299"/>
      <c r="H23" s="260">
        <v>1</v>
      </c>
      <c r="I23" s="292">
        <f>SUM(E23:E34)</f>
        <v>3614.887187723682</v>
      </c>
      <c r="J23" s="260"/>
      <c r="K23" s="292">
        <f>I23</f>
        <v>3614.887187723682</v>
      </c>
      <c r="L23" s="299">
        <f>IF(I23&lt;($D$15*12),K23,"0 €")</f>
        <v>3614.887187723682</v>
      </c>
      <c r="M23" s="260"/>
    </row>
    <row r="24" spans="1:13" s="95" customFormat="1" ht="24" customHeight="1" x14ac:dyDescent="0.3">
      <c r="A24" s="260"/>
      <c r="B24" s="297"/>
      <c r="C24" s="297" t="s">
        <v>27</v>
      </c>
      <c r="D24" s="298">
        <f>F23*$D$13*30/360</f>
        <v>134.77500000000001</v>
      </c>
      <c r="E24" s="298">
        <f t="shared" ref="E24:E87" si="0">IF($D$15-D24&lt;$D$15,$D$15-D24,0)</f>
        <v>300.22500000000002</v>
      </c>
      <c r="F24" s="298">
        <f t="shared" ref="F24:F87" si="1">IF(F23-E24&gt;0,F23-E24,0)</f>
        <v>179399.77499999999</v>
      </c>
      <c r="G24" s="292"/>
      <c r="H24" s="260">
        <v>2</v>
      </c>
      <c r="I24" s="292">
        <f>SUM(E35:E46)</f>
        <v>3647.5557111736039</v>
      </c>
      <c r="J24" s="260"/>
      <c r="K24" s="292">
        <f>I24</f>
        <v>3647.5557111736039</v>
      </c>
      <c r="L24" s="299">
        <f t="shared" ref="L24:L31" si="2">IF(I24&lt;($D$15*12),K24,"0 €")</f>
        <v>3647.5557111736039</v>
      </c>
      <c r="M24" s="260"/>
    </row>
    <row r="25" spans="1:13" s="95" customFormat="1" ht="24" customHeight="1" x14ac:dyDescent="0.3">
      <c r="A25" s="260"/>
      <c r="B25" s="297"/>
      <c r="C25" s="297" t="s">
        <v>28</v>
      </c>
      <c r="D25" s="298">
        <f t="shared" ref="D25:D88" si="3">F24*$D$13*30/360</f>
        <v>134.54983124999998</v>
      </c>
      <c r="E25" s="298">
        <f t="shared" si="0"/>
        <v>300.45016874999999</v>
      </c>
      <c r="F25" s="298">
        <f t="shared" si="1"/>
        <v>179099.32483125001</v>
      </c>
      <c r="G25" s="292"/>
      <c r="H25" s="260">
        <v>3</v>
      </c>
      <c r="I25" s="292">
        <f>SUM(E47:E58)</f>
        <v>3680.5194671906779</v>
      </c>
      <c r="J25" s="260"/>
      <c r="K25" s="292">
        <f t="shared" ref="K25:K72" si="4">I25</f>
        <v>3680.5194671906779</v>
      </c>
      <c r="L25" s="299">
        <f t="shared" si="2"/>
        <v>3680.5194671906779</v>
      </c>
      <c r="M25" s="260"/>
    </row>
    <row r="26" spans="1:13" s="95" customFormat="1" ht="24" customHeight="1" x14ac:dyDescent="0.3">
      <c r="A26" s="260"/>
      <c r="B26" s="297"/>
      <c r="C26" s="297" t="s">
        <v>29</v>
      </c>
      <c r="D26" s="298">
        <f t="shared" si="3"/>
        <v>134.32449362343749</v>
      </c>
      <c r="E26" s="298">
        <f t="shared" si="0"/>
        <v>300.67550637656251</v>
      </c>
      <c r="F26" s="298">
        <f t="shared" si="1"/>
        <v>178798.64932487343</v>
      </c>
      <c r="G26" s="292"/>
      <c r="H26" s="260">
        <v>4</v>
      </c>
      <c r="I26" s="292">
        <f>SUM(E59:E70)</f>
        <v>3713.7811238559652</v>
      </c>
      <c r="J26" s="260"/>
      <c r="K26" s="292">
        <f t="shared" si="4"/>
        <v>3713.7811238559652</v>
      </c>
      <c r="L26" s="299">
        <f t="shared" si="2"/>
        <v>3713.7811238559652</v>
      </c>
      <c r="M26" s="260"/>
    </row>
    <row r="27" spans="1:13" s="95" customFormat="1" ht="24" customHeight="1" x14ac:dyDescent="0.3">
      <c r="A27" s="260"/>
      <c r="B27" s="297"/>
      <c r="C27" s="297" t="s">
        <v>30</v>
      </c>
      <c r="D27" s="298">
        <f t="shared" si="3"/>
        <v>134.09898699365507</v>
      </c>
      <c r="E27" s="298">
        <f t="shared" si="0"/>
        <v>300.9010130063449</v>
      </c>
      <c r="F27" s="298">
        <f t="shared" si="1"/>
        <v>178497.74831186709</v>
      </c>
      <c r="G27" s="292"/>
      <c r="H27" s="260">
        <v>5</v>
      </c>
      <c r="I27" s="292">
        <f>SUM(E71:E82)</f>
        <v>3747.3433733625579</v>
      </c>
      <c r="J27" s="260"/>
      <c r="K27" s="292">
        <f t="shared" si="4"/>
        <v>3747.3433733625579</v>
      </c>
      <c r="L27" s="299">
        <f t="shared" si="2"/>
        <v>3747.3433733625579</v>
      </c>
      <c r="M27" s="260"/>
    </row>
    <row r="28" spans="1:13" s="95" customFormat="1" ht="24" customHeight="1" x14ac:dyDescent="0.3">
      <c r="A28" s="260"/>
      <c r="B28" s="297"/>
      <c r="C28" s="297" t="s">
        <v>31</v>
      </c>
      <c r="D28" s="298">
        <f t="shared" si="3"/>
        <v>133.87331123390032</v>
      </c>
      <c r="E28" s="298">
        <f t="shared" si="0"/>
        <v>301.12668876609968</v>
      </c>
      <c r="F28" s="298">
        <f t="shared" si="1"/>
        <v>178196.621623101</v>
      </c>
      <c r="G28" s="292"/>
      <c r="H28" s="260">
        <v>6</v>
      </c>
      <c r="I28" s="292">
        <f>SUM(E83:E94)</f>
        <v>3781.2089322334823</v>
      </c>
      <c r="J28" s="260"/>
      <c r="K28" s="292">
        <f t="shared" si="4"/>
        <v>3781.2089322334823</v>
      </c>
      <c r="L28" s="299">
        <f t="shared" si="2"/>
        <v>3781.2089322334823</v>
      </c>
      <c r="M28" s="260"/>
    </row>
    <row r="29" spans="1:13" s="95" customFormat="1" ht="24" customHeight="1" x14ac:dyDescent="0.3">
      <c r="A29" s="260"/>
      <c r="B29" s="297"/>
      <c r="C29" s="297" t="s">
        <v>32</v>
      </c>
      <c r="D29" s="298">
        <f t="shared" si="3"/>
        <v>133.64746621732576</v>
      </c>
      <c r="E29" s="298">
        <f t="shared" si="0"/>
        <v>301.35253378267424</v>
      </c>
      <c r="F29" s="298">
        <f t="shared" si="1"/>
        <v>177895.26908931832</v>
      </c>
      <c r="G29" s="292"/>
      <c r="H29" s="260">
        <v>7</v>
      </c>
      <c r="I29" s="292">
        <f>SUM(E95:E106)</f>
        <v>3815.3805415415745</v>
      </c>
      <c r="J29" s="260"/>
      <c r="K29" s="292">
        <f t="shared" si="4"/>
        <v>3815.3805415415745</v>
      </c>
      <c r="L29" s="299">
        <f t="shared" si="2"/>
        <v>3815.3805415415745</v>
      </c>
      <c r="M29" s="260"/>
    </row>
    <row r="30" spans="1:13" s="95" customFormat="1" ht="24" customHeight="1" x14ac:dyDescent="0.3">
      <c r="A30" s="260"/>
      <c r="B30" s="297"/>
      <c r="C30" s="297" t="s">
        <v>33</v>
      </c>
      <c r="D30" s="298">
        <f t="shared" si="3"/>
        <v>133.42145181698874</v>
      </c>
      <c r="E30" s="298">
        <f t="shared" si="0"/>
        <v>301.57854818301126</v>
      </c>
      <c r="F30" s="298">
        <f t="shared" si="1"/>
        <v>177593.69054113529</v>
      </c>
      <c r="G30" s="292"/>
      <c r="H30" s="260">
        <v>8</v>
      </c>
      <c r="I30" s="292">
        <f>SUM(E107:E118)</f>
        <v>3849.860967131347</v>
      </c>
      <c r="J30" s="260"/>
      <c r="K30" s="292">
        <f t="shared" si="4"/>
        <v>3849.860967131347</v>
      </c>
      <c r="L30" s="299">
        <f t="shared" si="2"/>
        <v>3849.860967131347</v>
      </c>
      <c r="M30" s="260"/>
    </row>
    <row r="31" spans="1:13" s="95" customFormat="1" ht="24" customHeight="1" x14ac:dyDescent="0.3">
      <c r="A31" s="260"/>
      <c r="B31" s="297"/>
      <c r="C31" s="297" t="s">
        <v>34</v>
      </c>
      <c r="D31" s="298">
        <f t="shared" si="3"/>
        <v>133.19526790585147</v>
      </c>
      <c r="E31" s="298">
        <f t="shared" si="0"/>
        <v>301.80473209414856</v>
      </c>
      <c r="F31" s="298">
        <f t="shared" si="1"/>
        <v>177291.88580904115</v>
      </c>
      <c r="G31" s="292"/>
      <c r="H31" s="260">
        <v>9</v>
      </c>
      <c r="I31" s="292">
        <f>SUM(E119:E130)</f>
        <v>3884.6529998428482</v>
      </c>
      <c r="J31" s="260"/>
      <c r="K31" s="292">
        <f t="shared" si="4"/>
        <v>3884.6529998428482</v>
      </c>
      <c r="L31" s="299">
        <f t="shared" si="2"/>
        <v>3884.6529998428482</v>
      </c>
      <c r="M31" s="260"/>
    </row>
    <row r="32" spans="1:13" s="95" customFormat="1" ht="24" customHeight="1" x14ac:dyDescent="0.3">
      <c r="A32" s="260"/>
      <c r="B32" s="297"/>
      <c r="C32" s="297" t="s">
        <v>35</v>
      </c>
      <c r="D32" s="298">
        <f t="shared" si="3"/>
        <v>132.96891435678086</v>
      </c>
      <c r="E32" s="298">
        <f t="shared" si="0"/>
        <v>302.03108564321917</v>
      </c>
      <c r="F32" s="298">
        <f t="shared" si="1"/>
        <v>176989.85472339793</v>
      </c>
      <c r="G32" s="292"/>
      <c r="H32" s="260">
        <v>10</v>
      </c>
      <c r="I32" s="292">
        <f>SUM(E131:E142)</f>
        <v>4494.6487144207531</v>
      </c>
      <c r="J32" s="260"/>
      <c r="K32" s="292">
        <f t="shared" si="4"/>
        <v>4494.6487144207531</v>
      </c>
      <c r="L32" s="299">
        <f>IF(I32&lt;($E$20*12),K32,"0 €")</f>
        <v>4494.6487144207531</v>
      </c>
      <c r="M32" s="260"/>
    </row>
    <row r="33" spans="1:13" s="95" customFormat="1" ht="24" customHeight="1" x14ac:dyDescent="0.3">
      <c r="A33" s="260"/>
      <c r="B33" s="297"/>
      <c r="C33" s="297" t="s">
        <v>36</v>
      </c>
      <c r="D33" s="298">
        <f t="shared" si="3"/>
        <v>132.74239104254843</v>
      </c>
      <c r="E33" s="298">
        <f t="shared" si="0"/>
        <v>302.25760895745157</v>
      </c>
      <c r="F33" s="298">
        <f t="shared" si="1"/>
        <v>176687.59711444049</v>
      </c>
      <c r="G33" s="292"/>
      <c r="H33" s="260">
        <v>11</v>
      </c>
      <c r="I33" s="292">
        <f>SUM(E143:E154)</f>
        <v>4608.3114450903768</v>
      </c>
      <c r="J33" s="260"/>
      <c r="K33" s="292">
        <f t="shared" si="4"/>
        <v>4608.3114450903768</v>
      </c>
      <c r="L33" s="299">
        <f t="shared" ref="L33:L72" si="5">IF(I33&lt;($E$20*12),K33,"0 €")</f>
        <v>4608.3114450903768</v>
      </c>
      <c r="M33" s="260"/>
    </row>
    <row r="34" spans="1:13" s="95" customFormat="1" ht="24" customHeight="1" x14ac:dyDescent="0.3">
      <c r="A34" s="260"/>
      <c r="B34" s="297"/>
      <c r="C34" s="297" t="s">
        <v>37</v>
      </c>
      <c r="D34" s="298">
        <f t="shared" si="3"/>
        <v>132.51569783583037</v>
      </c>
      <c r="E34" s="298">
        <f t="shared" si="0"/>
        <v>302.48430216416966</v>
      </c>
      <c r="F34" s="298">
        <f t="shared" si="1"/>
        <v>176385.11281227632</v>
      </c>
      <c r="G34" s="292"/>
      <c r="H34" s="260">
        <v>12</v>
      </c>
      <c r="I34" s="292">
        <f>SUM(E155:E166)</f>
        <v>4724.8485308351428</v>
      </c>
      <c r="J34" s="260"/>
      <c r="K34" s="292">
        <f t="shared" si="4"/>
        <v>4724.8485308351428</v>
      </c>
      <c r="L34" s="299">
        <f t="shared" si="5"/>
        <v>4724.8485308351428</v>
      </c>
      <c r="M34" s="260"/>
    </row>
    <row r="35" spans="1:13" s="95" customFormat="1" ht="24" customHeight="1" x14ac:dyDescent="0.3">
      <c r="A35" s="260"/>
      <c r="B35" s="297">
        <v>2</v>
      </c>
      <c r="C35" s="297" t="s">
        <v>38</v>
      </c>
      <c r="D35" s="298">
        <f t="shared" si="3"/>
        <v>132.28883460920724</v>
      </c>
      <c r="E35" s="298">
        <f t="shared" si="0"/>
        <v>302.71116539079276</v>
      </c>
      <c r="F35" s="298">
        <f t="shared" si="1"/>
        <v>176082.40164688553</v>
      </c>
      <c r="G35" s="292"/>
      <c r="H35" s="260">
        <v>13</v>
      </c>
      <c r="I35" s="292">
        <f>SUM(E167:E178)</f>
        <v>4844.3326596597226</v>
      </c>
      <c r="J35" s="260"/>
      <c r="K35" s="292">
        <f t="shared" si="4"/>
        <v>4844.3326596597226</v>
      </c>
      <c r="L35" s="299">
        <f t="shared" si="5"/>
        <v>4844.3326596597226</v>
      </c>
      <c r="M35" s="260"/>
    </row>
    <row r="36" spans="1:13" s="95" customFormat="1" ht="24" customHeight="1" x14ac:dyDescent="0.3">
      <c r="A36" s="260"/>
      <c r="B36" s="297"/>
      <c r="C36" s="297" t="s">
        <v>39</v>
      </c>
      <c r="D36" s="298">
        <f t="shared" si="3"/>
        <v>132.06180123516413</v>
      </c>
      <c r="E36" s="298">
        <f t="shared" si="0"/>
        <v>302.93819876483587</v>
      </c>
      <c r="F36" s="298">
        <f t="shared" si="1"/>
        <v>175779.46344812069</v>
      </c>
      <c r="G36" s="292"/>
      <c r="H36" s="260">
        <v>14</v>
      </c>
      <c r="I36" s="292">
        <f>SUM(E179:E190)</f>
        <v>4966.8383577362683</v>
      </c>
      <c r="J36" s="260"/>
      <c r="K36" s="292">
        <f t="shared" si="4"/>
        <v>4966.8383577362683</v>
      </c>
      <c r="L36" s="299">
        <f t="shared" si="5"/>
        <v>4966.8383577362683</v>
      </c>
      <c r="M36" s="260"/>
    </row>
    <row r="37" spans="1:13" s="95" customFormat="1" ht="24" customHeight="1" x14ac:dyDescent="0.3">
      <c r="A37" s="260"/>
      <c r="B37" s="297"/>
      <c r="C37" s="297" t="s">
        <v>40</v>
      </c>
      <c r="D37" s="298">
        <f t="shared" si="3"/>
        <v>131.8345975860905</v>
      </c>
      <c r="E37" s="298">
        <f t="shared" si="0"/>
        <v>303.16540241390953</v>
      </c>
      <c r="F37" s="298">
        <f t="shared" si="1"/>
        <v>175476.29804570679</v>
      </c>
      <c r="G37" s="292"/>
      <c r="H37" s="260">
        <v>15</v>
      </c>
      <c r="I37" s="292">
        <f>SUM(E191:E202)</f>
        <v>5092.442035888831</v>
      </c>
      <c r="J37" s="260"/>
      <c r="K37" s="292">
        <f t="shared" si="4"/>
        <v>5092.442035888831</v>
      </c>
      <c r="L37" s="299">
        <f t="shared" si="5"/>
        <v>5092.442035888831</v>
      </c>
      <c r="M37" s="260"/>
    </row>
    <row r="38" spans="1:13" s="95" customFormat="1" ht="24" customHeight="1" x14ac:dyDescent="0.3">
      <c r="A38" s="260"/>
      <c r="B38" s="297"/>
      <c r="C38" s="297" t="s">
        <v>41</v>
      </c>
      <c r="D38" s="298">
        <f t="shared" si="3"/>
        <v>131.60722353428008</v>
      </c>
      <c r="E38" s="298">
        <f t="shared" si="0"/>
        <v>303.39277646571992</v>
      </c>
      <c r="F38" s="298">
        <f t="shared" si="1"/>
        <v>175172.90526924108</v>
      </c>
      <c r="G38" s="292"/>
      <c r="H38" s="260">
        <v>16</v>
      </c>
      <c r="I38" s="292">
        <f>SUM(E203:E214)</f>
        <v>5221.2220372532956</v>
      </c>
      <c r="J38" s="260"/>
      <c r="K38" s="292">
        <f t="shared" si="4"/>
        <v>5221.2220372532956</v>
      </c>
      <c r="L38" s="299">
        <f t="shared" si="5"/>
        <v>5221.2220372532956</v>
      </c>
      <c r="M38" s="260"/>
    </row>
    <row r="39" spans="1:13" s="95" customFormat="1" ht="24" customHeight="1" x14ac:dyDescent="0.3">
      <c r="A39" s="260"/>
      <c r="B39" s="297"/>
      <c r="C39" s="297" t="s">
        <v>42</v>
      </c>
      <c r="D39" s="298">
        <f t="shared" si="3"/>
        <v>131.3796789519308</v>
      </c>
      <c r="E39" s="298">
        <f t="shared" si="0"/>
        <v>303.62032104806917</v>
      </c>
      <c r="F39" s="298">
        <f t="shared" si="1"/>
        <v>174869.284948193</v>
      </c>
      <c r="G39" s="292"/>
      <c r="H39" s="260">
        <v>17</v>
      </c>
      <c r="I39" s="292">
        <f>SUM(E215:E226)</f>
        <v>5353.2586861425752</v>
      </c>
      <c r="J39" s="260"/>
      <c r="K39" s="292">
        <f t="shared" si="4"/>
        <v>5353.2586861425752</v>
      </c>
      <c r="L39" s="299">
        <f t="shared" si="5"/>
        <v>5353.2586861425752</v>
      </c>
      <c r="M39" s="260"/>
    </row>
    <row r="40" spans="1:13" s="95" customFormat="1" ht="24" customHeight="1" x14ac:dyDescent="0.3">
      <c r="A40" s="260"/>
      <c r="B40" s="297"/>
      <c r="C40" s="297" t="s">
        <v>43</v>
      </c>
      <c r="D40" s="298">
        <f t="shared" si="3"/>
        <v>131.15196371114476</v>
      </c>
      <c r="E40" s="298">
        <f t="shared" si="0"/>
        <v>303.84803628885527</v>
      </c>
      <c r="F40" s="298">
        <f t="shared" si="1"/>
        <v>174565.43691190414</v>
      </c>
      <c r="G40" s="292"/>
      <c r="H40" s="260">
        <v>18</v>
      </c>
      <c r="I40" s="292">
        <f>SUM(E227:E238)</f>
        <v>5488.634338147509</v>
      </c>
      <c r="J40" s="260"/>
      <c r="K40" s="292">
        <f t="shared" si="4"/>
        <v>5488.634338147509</v>
      </c>
      <c r="L40" s="299">
        <f t="shared" si="5"/>
        <v>5488.634338147509</v>
      </c>
      <c r="M40" s="260"/>
    </row>
    <row r="41" spans="1:13" s="95" customFormat="1" ht="24" customHeight="1" x14ac:dyDescent="0.3">
      <c r="A41" s="260"/>
      <c r="B41" s="297"/>
      <c r="C41" s="297" t="s">
        <v>44</v>
      </c>
      <c r="D41" s="298">
        <f t="shared" si="3"/>
        <v>130.92407768392809</v>
      </c>
      <c r="E41" s="298">
        <f t="shared" si="0"/>
        <v>304.07592231607191</v>
      </c>
      <c r="F41" s="298">
        <f t="shared" si="1"/>
        <v>174261.36098958805</v>
      </c>
      <c r="G41" s="292"/>
      <c r="H41" s="260">
        <v>19</v>
      </c>
      <c r="I41" s="292">
        <f>SUM(E239:E250)</f>
        <v>5627.4334315047545</v>
      </c>
      <c r="J41" s="260"/>
      <c r="K41" s="292">
        <f t="shared" si="4"/>
        <v>5627.4334315047545</v>
      </c>
      <c r="L41" s="299">
        <f t="shared" si="5"/>
        <v>5627.4334315047545</v>
      </c>
      <c r="M41" s="260"/>
    </row>
    <row r="42" spans="1:13" s="95" customFormat="1" ht="24" customHeight="1" x14ac:dyDescent="0.3">
      <c r="A42" s="260"/>
      <c r="B42" s="297"/>
      <c r="C42" s="297" t="s">
        <v>45</v>
      </c>
      <c r="D42" s="298">
        <f t="shared" si="3"/>
        <v>130.69602074219102</v>
      </c>
      <c r="E42" s="298">
        <f t="shared" si="0"/>
        <v>304.30397925780898</v>
      </c>
      <c r="F42" s="298">
        <f t="shared" si="1"/>
        <v>173957.05701033023</v>
      </c>
      <c r="G42" s="292"/>
      <c r="H42" s="260">
        <v>20</v>
      </c>
      <c r="I42" s="292">
        <f>SUM(E251:E262)</f>
        <v>5769.7425397636835</v>
      </c>
      <c r="J42" s="260"/>
      <c r="K42" s="292">
        <f t="shared" si="4"/>
        <v>5769.7425397636835</v>
      </c>
      <c r="L42" s="299">
        <f t="shared" si="5"/>
        <v>5769.7425397636835</v>
      </c>
      <c r="M42" s="260"/>
    </row>
    <row r="43" spans="1:13" s="95" customFormat="1" ht="24" customHeight="1" x14ac:dyDescent="0.3">
      <c r="A43" s="260"/>
      <c r="B43" s="297"/>
      <c r="C43" s="297" t="s">
        <v>46</v>
      </c>
      <c r="D43" s="298">
        <f t="shared" si="3"/>
        <v>130.46779275774767</v>
      </c>
      <c r="E43" s="298">
        <f t="shared" si="0"/>
        <v>304.5322072422523</v>
      </c>
      <c r="F43" s="298">
        <f t="shared" si="1"/>
        <v>173652.52480308799</v>
      </c>
      <c r="G43" s="292"/>
      <c r="H43" s="260">
        <v>21</v>
      </c>
      <c r="I43" s="292">
        <f>SUM(E263:E274)</f>
        <v>5915.6504257851484</v>
      </c>
      <c r="J43" s="260"/>
      <c r="K43" s="292">
        <f t="shared" si="4"/>
        <v>5915.6504257851484</v>
      </c>
      <c r="L43" s="299">
        <f t="shared" si="5"/>
        <v>5915.6504257851484</v>
      </c>
      <c r="M43" s="260"/>
    </row>
    <row r="44" spans="1:13" s="95" customFormat="1" ht="24" customHeight="1" x14ac:dyDescent="0.3">
      <c r="A44" s="260"/>
      <c r="B44" s="297"/>
      <c r="C44" s="297" t="s">
        <v>47</v>
      </c>
      <c r="D44" s="298">
        <f t="shared" si="3"/>
        <v>130.23939360231597</v>
      </c>
      <c r="E44" s="298">
        <f t="shared" si="0"/>
        <v>304.760606397684</v>
      </c>
      <c r="F44" s="298">
        <f t="shared" si="1"/>
        <v>173347.76419669032</v>
      </c>
      <c r="G44" s="292"/>
      <c r="H44" s="260">
        <v>22</v>
      </c>
      <c r="I44" s="292">
        <f>SUM(E275:E286)</f>
        <v>6065.2480971057894</v>
      </c>
      <c r="J44" s="260"/>
      <c r="K44" s="292">
        <f t="shared" si="4"/>
        <v>6065.2480971057894</v>
      </c>
      <c r="L44" s="299">
        <f t="shared" si="5"/>
        <v>6065.2480971057894</v>
      </c>
      <c r="M44" s="260"/>
    </row>
    <row r="45" spans="1:13" s="95" customFormat="1" ht="24" customHeight="1" x14ac:dyDescent="0.3">
      <c r="A45" s="260"/>
      <c r="B45" s="297"/>
      <c r="C45" s="297" t="s">
        <v>48</v>
      </c>
      <c r="D45" s="298">
        <f t="shared" si="3"/>
        <v>130.01082314751773</v>
      </c>
      <c r="E45" s="298">
        <f t="shared" si="0"/>
        <v>304.98917685248227</v>
      </c>
      <c r="F45" s="298">
        <f t="shared" si="1"/>
        <v>173042.77501983783</v>
      </c>
      <c r="G45" s="292"/>
      <c r="H45" s="260">
        <v>23</v>
      </c>
      <c r="I45" s="292">
        <f>SUM(E287:E298)</f>
        <v>6218.6288627024232</v>
      </c>
      <c r="J45" s="260"/>
      <c r="K45" s="292">
        <f t="shared" si="4"/>
        <v>6218.6288627024232</v>
      </c>
      <c r="L45" s="299">
        <f t="shared" si="5"/>
        <v>6218.6288627024232</v>
      </c>
      <c r="M45" s="260"/>
    </row>
    <row r="46" spans="1:13" s="95" customFormat="1" ht="24" customHeight="1" x14ac:dyDescent="0.3">
      <c r="A46" s="260"/>
      <c r="B46" s="297"/>
      <c r="C46" s="297" t="s">
        <v>49</v>
      </c>
      <c r="D46" s="298">
        <f t="shared" si="3"/>
        <v>129.78208126487834</v>
      </c>
      <c r="E46" s="298">
        <f t="shared" si="0"/>
        <v>305.21791873512166</v>
      </c>
      <c r="F46" s="298">
        <f t="shared" si="1"/>
        <v>172737.55710110272</v>
      </c>
      <c r="G46" s="292"/>
      <c r="H46" s="260">
        <v>24</v>
      </c>
      <c r="I46" s="292">
        <f>SUM(E299:E310)</f>
        <v>6375.8883911919111</v>
      </c>
      <c r="J46" s="260"/>
      <c r="K46" s="292">
        <f t="shared" si="4"/>
        <v>6375.8883911919111</v>
      </c>
      <c r="L46" s="299">
        <f t="shared" si="5"/>
        <v>6375.8883911919111</v>
      </c>
      <c r="M46" s="260"/>
    </row>
    <row r="47" spans="1:13" s="95" customFormat="1" ht="24" customHeight="1" x14ac:dyDescent="0.3">
      <c r="A47" s="260"/>
      <c r="B47" s="297">
        <v>3</v>
      </c>
      <c r="C47" s="297" t="s">
        <v>50</v>
      </c>
      <c r="D47" s="298">
        <f t="shared" si="3"/>
        <v>129.55316782582705</v>
      </c>
      <c r="E47" s="298">
        <f t="shared" si="0"/>
        <v>305.44683217417298</v>
      </c>
      <c r="F47" s="298">
        <f t="shared" si="1"/>
        <v>172432.11026892855</v>
      </c>
      <c r="G47" s="292"/>
      <c r="H47" s="260">
        <v>25</v>
      </c>
      <c r="I47" s="292">
        <f>SUM(E311:E322)</f>
        <v>6537.1247705028181</v>
      </c>
      <c r="J47" s="260"/>
      <c r="K47" s="292">
        <f t="shared" si="4"/>
        <v>6537.1247705028181</v>
      </c>
      <c r="L47" s="299">
        <f t="shared" si="5"/>
        <v>6537.1247705028181</v>
      </c>
      <c r="M47" s="260"/>
    </row>
    <row r="48" spans="1:13" s="95" customFormat="1" ht="24" customHeight="1" x14ac:dyDescent="0.3">
      <c r="A48" s="260"/>
      <c r="B48" s="297"/>
      <c r="C48" s="297" t="s">
        <v>51</v>
      </c>
      <c r="D48" s="298">
        <f t="shared" si="3"/>
        <v>129.3240827016964</v>
      </c>
      <c r="E48" s="298">
        <f t="shared" si="0"/>
        <v>305.6759172983036</v>
      </c>
      <c r="F48" s="298">
        <f t="shared" si="1"/>
        <v>172126.43435163025</v>
      </c>
      <c r="G48" s="292"/>
      <c r="H48" s="260">
        <v>26</v>
      </c>
      <c r="I48" s="292">
        <f>SUM(E323:E334)</f>
        <v>6702.4385690560694</v>
      </c>
      <c r="J48" s="260"/>
      <c r="K48" s="292">
        <f t="shared" si="4"/>
        <v>6702.4385690560694</v>
      </c>
      <c r="L48" s="299">
        <f t="shared" si="5"/>
        <v>6702.4385690560694</v>
      </c>
      <c r="M48" s="260"/>
    </row>
    <row r="49" spans="1:13" s="95" customFormat="1" ht="24" customHeight="1" x14ac:dyDescent="0.3">
      <c r="A49" s="260"/>
      <c r="B49" s="297"/>
      <c r="C49" s="297" t="s">
        <v>52</v>
      </c>
      <c r="D49" s="298">
        <f t="shared" si="3"/>
        <v>129.09482576372267</v>
      </c>
      <c r="E49" s="298">
        <f t="shared" si="0"/>
        <v>305.90517423627733</v>
      </c>
      <c r="F49" s="298">
        <f t="shared" si="1"/>
        <v>171820.52917739397</v>
      </c>
      <c r="G49" s="292"/>
      <c r="H49" s="260">
        <v>27</v>
      </c>
      <c r="I49" s="292">
        <f>SUM(E335:E346)</f>
        <v>6871.9328984927806</v>
      </c>
      <c r="J49" s="260"/>
      <c r="K49" s="292">
        <f t="shared" si="4"/>
        <v>6871.9328984927806</v>
      </c>
      <c r="L49" s="299">
        <f t="shared" si="5"/>
        <v>6871.9328984927806</v>
      </c>
      <c r="M49" s="260"/>
    </row>
    <row r="50" spans="1:13" s="95" customFormat="1" ht="24" customHeight="1" x14ac:dyDescent="0.3">
      <c r="A50" s="260"/>
      <c r="B50" s="297"/>
      <c r="C50" s="297" t="s">
        <v>53</v>
      </c>
      <c r="D50" s="298">
        <f t="shared" si="3"/>
        <v>128.86539688304546</v>
      </c>
      <c r="E50" s="298">
        <f t="shared" si="0"/>
        <v>306.13460311695451</v>
      </c>
      <c r="F50" s="298">
        <f t="shared" si="1"/>
        <v>171514.39457427702</v>
      </c>
      <c r="G50" s="292"/>
      <c r="H50" s="260">
        <v>28</v>
      </c>
      <c r="I50" s="292">
        <f>SUM(E347:E358)</f>
        <v>7045.7134779883618</v>
      </c>
      <c r="J50" s="260"/>
      <c r="K50" s="292">
        <f t="shared" si="4"/>
        <v>7045.7134779883618</v>
      </c>
      <c r="L50" s="299">
        <f t="shared" si="5"/>
        <v>7045.7134779883618</v>
      </c>
      <c r="M50" s="260"/>
    </row>
    <row r="51" spans="1:13" s="95" customFormat="1" ht="24" customHeight="1" x14ac:dyDescent="0.3">
      <c r="A51" s="260"/>
      <c r="B51" s="297"/>
      <c r="C51" s="297" t="s">
        <v>54</v>
      </c>
      <c r="D51" s="298">
        <f t="shared" si="3"/>
        <v>128.63579593070773</v>
      </c>
      <c r="E51" s="298">
        <f t="shared" si="0"/>
        <v>306.36420406929227</v>
      </c>
      <c r="F51" s="298">
        <f t="shared" si="1"/>
        <v>171208.03037020774</v>
      </c>
      <c r="G51" s="292"/>
      <c r="H51" s="260">
        <v>29</v>
      </c>
      <c r="I51" s="292">
        <f>SUM(E359:E370)</f>
        <v>7223.888700193047</v>
      </c>
      <c r="J51" s="260"/>
      <c r="K51" s="292">
        <f t="shared" si="4"/>
        <v>7223.888700193047</v>
      </c>
      <c r="L51" s="299">
        <f t="shared" si="5"/>
        <v>7223.888700193047</v>
      </c>
      <c r="M51" s="260"/>
    </row>
    <row r="52" spans="1:13" s="95" customFormat="1" ht="24" customHeight="1" x14ac:dyDescent="0.3">
      <c r="A52" s="260"/>
      <c r="B52" s="297"/>
      <c r="C52" s="297" t="s">
        <v>55</v>
      </c>
      <c r="D52" s="298">
        <f t="shared" si="3"/>
        <v>128.40602277765581</v>
      </c>
      <c r="E52" s="298">
        <f t="shared" si="0"/>
        <v>306.59397722234417</v>
      </c>
      <c r="F52" s="298">
        <f t="shared" si="1"/>
        <v>170901.4363929854</v>
      </c>
      <c r="G52" s="292"/>
      <c r="H52" s="260">
        <v>30</v>
      </c>
      <c r="I52" s="292">
        <f>SUM(E371:E382)</f>
        <v>7406.569698839945</v>
      </c>
      <c r="J52" s="260"/>
      <c r="K52" s="292">
        <f t="shared" si="4"/>
        <v>7406.569698839945</v>
      </c>
      <c r="L52" s="299">
        <f t="shared" si="5"/>
        <v>7406.569698839945</v>
      </c>
      <c r="M52" s="260"/>
    </row>
    <row r="53" spans="1:13" s="95" customFormat="1" ht="24" customHeight="1" x14ac:dyDescent="0.3">
      <c r="A53" s="260"/>
      <c r="B53" s="297"/>
      <c r="C53" s="297" t="s">
        <v>56</v>
      </c>
      <c r="D53" s="298">
        <f t="shared" si="3"/>
        <v>128.17607729473903</v>
      </c>
      <c r="E53" s="298">
        <f t="shared" si="0"/>
        <v>306.823922705261</v>
      </c>
      <c r="F53" s="298">
        <f t="shared" si="1"/>
        <v>170594.61247028015</v>
      </c>
      <c r="G53" s="292"/>
      <c r="H53" s="260">
        <v>31</v>
      </c>
      <c r="I53" s="292">
        <f>SUM(E383:E394)</f>
        <v>7593.8704180627883</v>
      </c>
      <c r="J53" s="260"/>
      <c r="K53" s="292">
        <f t="shared" si="4"/>
        <v>7593.8704180627883</v>
      </c>
      <c r="L53" s="299">
        <f t="shared" si="5"/>
        <v>7593.8704180627883</v>
      </c>
      <c r="M53" s="260"/>
    </row>
    <row r="54" spans="1:13" s="95" customFormat="1" ht="24" customHeight="1" x14ac:dyDescent="0.3">
      <c r="A54" s="260"/>
      <c r="B54" s="297"/>
      <c r="C54" s="297" t="s">
        <v>57</v>
      </c>
      <c r="D54" s="298">
        <f t="shared" si="3"/>
        <v>127.94595935271009</v>
      </c>
      <c r="E54" s="298">
        <f t="shared" si="0"/>
        <v>307.05404064728992</v>
      </c>
      <c r="F54" s="298">
        <f t="shared" si="1"/>
        <v>170287.55842963286</v>
      </c>
      <c r="G54" s="292"/>
      <c r="H54" s="260">
        <v>32</v>
      </c>
      <c r="I54" s="292">
        <f>SUM(E395:E406)</f>
        <v>7785.9076834666403</v>
      </c>
      <c r="J54" s="260"/>
      <c r="K54" s="292">
        <f t="shared" si="4"/>
        <v>7785.9076834666403</v>
      </c>
      <c r="L54" s="299">
        <f t="shared" si="5"/>
        <v>7785.9076834666403</v>
      </c>
      <c r="M54" s="260"/>
    </row>
    <row r="55" spans="1:13" s="95" customFormat="1" ht="24" customHeight="1" x14ac:dyDescent="0.3">
      <c r="A55" s="260"/>
      <c r="B55" s="297"/>
      <c r="C55" s="297" t="s">
        <v>58</v>
      </c>
      <c r="D55" s="298">
        <f t="shared" si="3"/>
        <v>127.71566882222464</v>
      </c>
      <c r="E55" s="298">
        <f t="shared" si="0"/>
        <v>307.28433117777536</v>
      </c>
      <c r="F55" s="298">
        <f t="shared" si="1"/>
        <v>169980.27409845509</v>
      </c>
      <c r="G55" s="292"/>
      <c r="H55" s="260">
        <v>33</v>
      </c>
      <c r="I55" s="292">
        <f>SUM(E407:E418)</f>
        <v>7982.8012749958434</v>
      </c>
      <c r="J55" s="260"/>
      <c r="K55" s="292">
        <f t="shared" si="4"/>
        <v>7982.8012749958434</v>
      </c>
      <c r="L55" s="299">
        <f t="shared" si="5"/>
        <v>7982.8012749958434</v>
      </c>
      <c r="M55" s="260"/>
    </row>
    <row r="56" spans="1:13" s="95" customFormat="1" ht="24" customHeight="1" x14ac:dyDescent="0.3">
      <c r="A56" s="260"/>
      <c r="B56" s="297"/>
      <c r="C56" s="297" t="s">
        <v>59</v>
      </c>
      <c r="D56" s="298">
        <f t="shared" si="3"/>
        <v>127.48520557384131</v>
      </c>
      <c r="E56" s="298">
        <f t="shared" si="0"/>
        <v>307.51479442615869</v>
      </c>
      <c r="F56" s="298">
        <f t="shared" si="1"/>
        <v>169672.75930402894</v>
      </c>
      <c r="G56" s="292"/>
      <c r="H56" s="260">
        <v>34</v>
      </c>
      <c r="I56" s="292">
        <f>SUM(E419:E430)</f>
        <v>674.2761798935046</v>
      </c>
      <c r="J56" s="260"/>
      <c r="K56" s="292">
        <f t="shared" si="4"/>
        <v>674.2761798935046</v>
      </c>
      <c r="L56" s="299">
        <f t="shared" si="5"/>
        <v>674.2761798935046</v>
      </c>
      <c r="M56" s="260"/>
    </row>
    <row r="57" spans="1:13" s="95" customFormat="1" ht="24" customHeight="1" x14ac:dyDescent="0.3">
      <c r="A57" s="260"/>
      <c r="B57" s="297"/>
      <c r="C57" s="297" t="s">
        <v>60</v>
      </c>
      <c r="D57" s="298">
        <f t="shared" si="3"/>
        <v>127.25456947802169</v>
      </c>
      <c r="E57" s="298">
        <f t="shared" si="0"/>
        <v>307.74543052197828</v>
      </c>
      <c r="F57" s="298">
        <f t="shared" si="1"/>
        <v>169365.01387350695</v>
      </c>
      <c r="G57" s="292"/>
      <c r="H57" s="260">
        <v>35</v>
      </c>
      <c r="I57" s="292">
        <f>SUM(E431:E442)</f>
        <v>0</v>
      </c>
      <c r="J57" s="260"/>
      <c r="K57" s="292">
        <f t="shared" si="4"/>
        <v>0</v>
      </c>
      <c r="L57" s="299">
        <f t="shared" si="5"/>
        <v>0</v>
      </c>
      <c r="M57" s="260"/>
    </row>
    <row r="58" spans="1:13" s="95" customFormat="1" ht="24" customHeight="1" x14ac:dyDescent="0.3">
      <c r="A58" s="260"/>
      <c r="B58" s="297"/>
      <c r="C58" s="297" t="s">
        <v>61</v>
      </c>
      <c r="D58" s="298">
        <f t="shared" si="3"/>
        <v>127.0237604051302</v>
      </c>
      <c r="E58" s="298">
        <f t="shared" si="0"/>
        <v>307.97623959486981</v>
      </c>
      <c r="F58" s="298">
        <f t="shared" si="1"/>
        <v>169057.03763391208</v>
      </c>
      <c r="G58" s="292"/>
      <c r="H58" s="260">
        <v>36</v>
      </c>
      <c r="I58" s="292">
        <f>SUM(E443:E454)</f>
        <v>0</v>
      </c>
      <c r="J58" s="260"/>
      <c r="K58" s="292">
        <f t="shared" si="4"/>
        <v>0</v>
      </c>
      <c r="L58" s="299">
        <f t="shared" si="5"/>
        <v>0</v>
      </c>
      <c r="M58" s="260"/>
    </row>
    <row r="59" spans="1:13" s="95" customFormat="1" ht="24" customHeight="1" x14ac:dyDescent="0.3">
      <c r="A59" s="260"/>
      <c r="B59" s="297">
        <v>4</v>
      </c>
      <c r="C59" s="297" t="s">
        <v>62</v>
      </c>
      <c r="D59" s="298">
        <f t="shared" si="3"/>
        <v>126.79277822543406</v>
      </c>
      <c r="E59" s="298">
        <f t="shared" si="0"/>
        <v>308.20722177456594</v>
      </c>
      <c r="F59" s="298">
        <f t="shared" si="1"/>
        <v>168748.83041213753</v>
      </c>
      <c r="G59" s="292"/>
      <c r="H59" s="260">
        <v>37</v>
      </c>
      <c r="I59" s="292">
        <f>SUM(E455:E466)</f>
        <v>0</v>
      </c>
      <c r="J59" s="260"/>
      <c r="K59" s="292">
        <f t="shared" si="4"/>
        <v>0</v>
      </c>
      <c r="L59" s="299">
        <f t="shared" si="5"/>
        <v>0</v>
      </c>
      <c r="M59" s="260"/>
    </row>
    <row r="60" spans="1:13" s="95" customFormat="1" ht="24" customHeight="1" x14ac:dyDescent="0.3">
      <c r="A60" s="260"/>
      <c r="B60" s="297"/>
      <c r="C60" s="297" t="s">
        <v>63</v>
      </c>
      <c r="D60" s="298">
        <f t="shared" si="3"/>
        <v>126.56162280910316</v>
      </c>
      <c r="E60" s="298">
        <f t="shared" si="0"/>
        <v>308.43837719089686</v>
      </c>
      <c r="F60" s="298">
        <f t="shared" si="1"/>
        <v>168440.39203494662</v>
      </c>
      <c r="G60" s="292"/>
      <c r="H60" s="260">
        <v>38</v>
      </c>
      <c r="I60" s="292">
        <f>SUM(E467:E478)</f>
        <v>0</v>
      </c>
      <c r="J60" s="260"/>
      <c r="K60" s="292">
        <f t="shared" si="4"/>
        <v>0</v>
      </c>
      <c r="L60" s="299">
        <f t="shared" si="5"/>
        <v>0</v>
      </c>
      <c r="M60" s="260"/>
    </row>
    <row r="61" spans="1:13" s="95" customFormat="1" ht="24" customHeight="1" x14ac:dyDescent="0.3">
      <c r="A61" s="260"/>
      <c r="B61" s="297"/>
      <c r="C61" s="297" t="s">
        <v>64</v>
      </c>
      <c r="D61" s="298">
        <f t="shared" si="3"/>
        <v>126.33029402620996</v>
      </c>
      <c r="E61" s="298">
        <f t="shared" si="0"/>
        <v>308.66970597379003</v>
      </c>
      <c r="F61" s="298">
        <f t="shared" si="1"/>
        <v>168131.72232897283</v>
      </c>
      <c r="G61" s="292"/>
      <c r="H61" s="260">
        <v>39</v>
      </c>
      <c r="I61" s="292">
        <f>SUM(E479:E490)</f>
        <v>0</v>
      </c>
      <c r="J61" s="260"/>
      <c r="K61" s="292">
        <f t="shared" si="4"/>
        <v>0</v>
      </c>
      <c r="L61" s="299">
        <f t="shared" si="5"/>
        <v>0</v>
      </c>
      <c r="M61" s="260"/>
    </row>
    <row r="62" spans="1:13" s="95" customFormat="1" ht="24" customHeight="1" x14ac:dyDescent="0.3">
      <c r="A62" s="260"/>
      <c r="B62" s="297"/>
      <c r="C62" s="297" t="s">
        <v>65</v>
      </c>
      <c r="D62" s="298">
        <f t="shared" si="3"/>
        <v>126.09879174672962</v>
      </c>
      <c r="E62" s="298">
        <f t="shared" si="0"/>
        <v>308.9012082532704</v>
      </c>
      <c r="F62" s="298">
        <f t="shared" si="1"/>
        <v>167822.82112071957</v>
      </c>
      <c r="G62" s="292"/>
      <c r="H62" s="260">
        <v>40</v>
      </c>
      <c r="I62" s="292">
        <f>SUM(E491:E502)</f>
        <v>0</v>
      </c>
      <c r="J62" s="260"/>
      <c r="K62" s="292">
        <f t="shared" si="4"/>
        <v>0</v>
      </c>
      <c r="L62" s="299">
        <f t="shared" si="5"/>
        <v>0</v>
      </c>
      <c r="M62" s="260"/>
    </row>
    <row r="63" spans="1:13" s="95" customFormat="1" ht="24" customHeight="1" x14ac:dyDescent="0.3">
      <c r="A63" s="260"/>
      <c r="B63" s="297"/>
      <c r="C63" s="297" t="s">
        <v>66</v>
      </c>
      <c r="D63" s="298">
        <f t="shared" si="3"/>
        <v>125.86711584053968</v>
      </c>
      <c r="E63" s="298">
        <f t="shared" si="0"/>
        <v>309.13288415946033</v>
      </c>
      <c r="F63" s="298">
        <f t="shared" si="1"/>
        <v>167513.68823656012</v>
      </c>
      <c r="G63" s="292"/>
      <c r="H63" s="260">
        <v>41</v>
      </c>
      <c r="I63" s="292">
        <f>SUM(E503:E514)</f>
        <v>0</v>
      </c>
      <c r="J63" s="260"/>
      <c r="K63" s="292">
        <f t="shared" si="4"/>
        <v>0</v>
      </c>
      <c r="L63" s="299">
        <f t="shared" si="5"/>
        <v>0</v>
      </c>
      <c r="M63" s="260"/>
    </row>
    <row r="64" spans="1:13" s="95" customFormat="1" ht="24" customHeight="1" x14ac:dyDescent="0.3">
      <c r="A64" s="260"/>
      <c r="B64" s="297"/>
      <c r="C64" s="297" t="s">
        <v>67</v>
      </c>
      <c r="D64" s="298">
        <f t="shared" si="3"/>
        <v>125.63526617742006</v>
      </c>
      <c r="E64" s="298">
        <f t="shared" si="0"/>
        <v>309.36473382257992</v>
      </c>
      <c r="F64" s="298">
        <f t="shared" si="1"/>
        <v>167204.32350273753</v>
      </c>
      <c r="G64" s="292"/>
      <c r="H64" s="260">
        <v>42</v>
      </c>
      <c r="I64" s="292">
        <f>SUM(E515:E526)</f>
        <v>0</v>
      </c>
      <c r="J64" s="260"/>
      <c r="K64" s="292">
        <f t="shared" si="4"/>
        <v>0</v>
      </c>
      <c r="L64" s="299">
        <f t="shared" si="5"/>
        <v>0</v>
      </c>
      <c r="M64" s="260"/>
    </row>
    <row r="65" spans="1:13" s="95" customFormat="1" ht="24" customHeight="1" x14ac:dyDescent="0.3">
      <c r="A65" s="260"/>
      <c r="B65" s="297"/>
      <c r="C65" s="297" t="s">
        <v>68</v>
      </c>
      <c r="D65" s="298">
        <f t="shared" si="3"/>
        <v>125.40324262705313</v>
      </c>
      <c r="E65" s="298">
        <f t="shared" si="0"/>
        <v>309.59675737294685</v>
      </c>
      <c r="F65" s="298">
        <f t="shared" si="1"/>
        <v>166894.72674536458</v>
      </c>
      <c r="G65" s="292"/>
      <c r="H65" s="260">
        <v>43</v>
      </c>
      <c r="I65" s="292">
        <f>SUM(E527:E538)</f>
        <v>0</v>
      </c>
      <c r="J65" s="260"/>
      <c r="K65" s="292">
        <f t="shared" si="4"/>
        <v>0</v>
      </c>
      <c r="L65" s="299">
        <f t="shared" si="5"/>
        <v>0</v>
      </c>
      <c r="M65" s="300"/>
    </row>
    <row r="66" spans="1:13" s="95" customFormat="1" ht="24" customHeight="1" x14ac:dyDescent="0.3">
      <c r="A66" s="260"/>
      <c r="B66" s="297"/>
      <c r="C66" s="297" t="s">
        <v>69</v>
      </c>
      <c r="D66" s="298">
        <f t="shared" si="3"/>
        <v>125.17104505902343</v>
      </c>
      <c r="E66" s="298">
        <f t="shared" si="0"/>
        <v>309.82895494097659</v>
      </c>
      <c r="F66" s="298">
        <f t="shared" si="1"/>
        <v>166584.89779042359</v>
      </c>
      <c r="G66" s="292"/>
      <c r="H66" s="260">
        <v>44</v>
      </c>
      <c r="I66" s="292">
        <f>SUM(E539:E550)</f>
        <v>0</v>
      </c>
      <c r="J66" s="260"/>
      <c r="K66" s="292">
        <f t="shared" si="4"/>
        <v>0</v>
      </c>
      <c r="L66" s="299">
        <f t="shared" si="5"/>
        <v>0</v>
      </c>
      <c r="M66" s="300"/>
    </row>
    <row r="67" spans="1:13" s="95" customFormat="1" ht="24" customHeight="1" x14ac:dyDescent="0.3">
      <c r="A67" s="260"/>
      <c r="B67" s="297"/>
      <c r="C67" s="297" t="s">
        <v>70</v>
      </c>
      <c r="D67" s="298">
        <f t="shared" si="3"/>
        <v>124.93867334281769</v>
      </c>
      <c r="E67" s="298">
        <f t="shared" si="0"/>
        <v>310.06132665718229</v>
      </c>
      <c r="F67" s="298">
        <f t="shared" si="1"/>
        <v>166274.83646376641</v>
      </c>
      <c r="G67" s="292"/>
      <c r="H67" s="260">
        <v>45</v>
      </c>
      <c r="I67" s="292">
        <f>SUM(E551:E562)</f>
        <v>0</v>
      </c>
      <c r="J67" s="260"/>
      <c r="K67" s="292">
        <f t="shared" si="4"/>
        <v>0</v>
      </c>
      <c r="L67" s="299">
        <f t="shared" si="5"/>
        <v>0</v>
      </c>
      <c r="M67" s="300"/>
    </row>
    <row r="68" spans="1:13" s="95" customFormat="1" ht="24" customHeight="1" x14ac:dyDescent="0.3">
      <c r="A68" s="260"/>
      <c r="B68" s="297"/>
      <c r="C68" s="297" t="s">
        <v>71</v>
      </c>
      <c r="D68" s="298">
        <f t="shared" si="3"/>
        <v>124.7061273478248</v>
      </c>
      <c r="E68" s="298">
        <f t="shared" si="0"/>
        <v>310.2938726521752</v>
      </c>
      <c r="F68" s="298">
        <f t="shared" si="1"/>
        <v>165964.54259111424</v>
      </c>
      <c r="G68" s="292"/>
      <c r="H68" s="260">
        <v>46</v>
      </c>
      <c r="I68" s="292">
        <f>SUM(E563:E574)</f>
        <v>0</v>
      </c>
      <c r="J68" s="260"/>
      <c r="K68" s="292">
        <f>I68</f>
        <v>0</v>
      </c>
      <c r="L68" s="299">
        <f t="shared" si="5"/>
        <v>0</v>
      </c>
      <c r="M68" s="300"/>
    </row>
    <row r="69" spans="1:13" s="95" customFormat="1" ht="24" customHeight="1" x14ac:dyDescent="0.3">
      <c r="A69" s="260"/>
      <c r="B69" s="297"/>
      <c r="C69" s="297" t="s">
        <v>72</v>
      </c>
      <c r="D69" s="298">
        <f t="shared" si="3"/>
        <v>124.47340694333568</v>
      </c>
      <c r="E69" s="298">
        <f t="shared" si="0"/>
        <v>310.5265930566643</v>
      </c>
      <c r="F69" s="298">
        <f t="shared" si="1"/>
        <v>165654.01599805758</v>
      </c>
      <c r="G69" s="292"/>
      <c r="H69" s="260">
        <v>47</v>
      </c>
      <c r="I69" s="292">
        <f>SUM(E475:E586)</f>
        <v>0</v>
      </c>
      <c r="J69" s="260"/>
      <c r="K69" s="292">
        <f t="shared" si="4"/>
        <v>0</v>
      </c>
      <c r="L69" s="299">
        <f t="shared" si="5"/>
        <v>0</v>
      </c>
      <c r="M69" s="300"/>
    </row>
    <row r="70" spans="1:13" s="95" customFormat="1" ht="24" customHeight="1" x14ac:dyDescent="0.3">
      <c r="A70" s="260"/>
      <c r="B70" s="297"/>
      <c r="C70" s="297" t="s">
        <v>73</v>
      </c>
      <c r="D70" s="298">
        <f t="shared" si="3"/>
        <v>124.24051199854317</v>
      </c>
      <c r="E70" s="298">
        <f t="shared" si="0"/>
        <v>310.75948800145682</v>
      </c>
      <c r="F70" s="298">
        <f t="shared" si="1"/>
        <v>165343.25651005612</v>
      </c>
      <c r="G70" s="292"/>
      <c r="H70" s="260">
        <v>48</v>
      </c>
      <c r="I70" s="292">
        <f>SUM(E487:E598)</f>
        <v>0</v>
      </c>
      <c r="J70" s="260"/>
      <c r="K70" s="292">
        <f t="shared" si="4"/>
        <v>0</v>
      </c>
      <c r="L70" s="299">
        <f t="shared" si="5"/>
        <v>0</v>
      </c>
      <c r="M70" s="300"/>
    </row>
    <row r="71" spans="1:13" s="95" customFormat="1" ht="24" customHeight="1" x14ac:dyDescent="0.3">
      <c r="A71" s="260"/>
      <c r="B71" s="297">
        <v>5</v>
      </c>
      <c r="C71" s="297" t="s">
        <v>74</v>
      </c>
      <c r="D71" s="298">
        <f t="shared" si="3"/>
        <v>124.00744238254208</v>
      </c>
      <c r="E71" s="298">
        <f t="shared" si="0"/>
        <v>310.99255761745792</v>
      </c>
      <c r="F71" s="298">
        <f t="shared" si="1"/>
        <v>165032.26395243866</v>
      </c>
      <c r="G71" s="292"/>
      <c r="H71" s="260">
        <v>49</v>
      </c>
      <c r="I71" s="292">
        <f>SUM(E499:E610)</f>
        <v>0</v>
      </c>
      <c r="J71" s="260"/>
      <c r="K71" s="292">
        <f t="shared" si="4"/>
        <v>0</v>
      </c>
      <c r="L71" s="299">
        <f t="shared" si="5"/>
        <v>0</v>
      </c>
      <c r="M71" s="300"/>
    </row>
    <row r="72" spans="1:13" s="95" customFormat="1" ht="24" customHeight="1" x14ac:dyDescent="0.3">
      <c r="A72" s="260"/>
      <c r="B72" s="297"/>
      <c r="C72" s="297" t="s">
        <v>75</v>
      </c>
      <c r="D72" s="298">
        <f t="shared" si="3"/>
        <v>123.77419796432898</v>
      </c>
      <c r="E72" s="298">
        <f t="shared" si="0"/>
        <v>311.22580203567099</v>
      </c>
      <c r="F72" s="298">
        <f t="shared" si="1"/>
        <v>164721.03815040298</v>
      </c>
      <c r="G72" s="292"/>
      <c r="H72" s="260">
        <v>50</v>
      </c>
      <c r="I72" s="292">
        <f t="shared" ref="I72" si="6">SUM(E511:E522)</f>
        <v>0</v>
      </c>
      <c r="J72" s="260"/>
      <c r="K72" s="292">
        <f t="shared" si="4"/>
        <v>0</v>
      </c>
      <c r="L72" s="299">
        <f t="shared" si="5"/>
        <v>0</v>
      </c>
      <c r="M72" s="300"/>
    </row>
    <row r="73" spans="1:13" s="95" customFormat="1" ht="24" customHeight="1" x14ac:dyDescent="0.3">
      <c r="A73" s="260"/>
      <c r="B73" s="297"/>
      <c r="C73" s="297" t="s">
        <v>76</v>
      </c>
      <c r="D73" s="298">
        <f t="shared" si="3"/>
        <v>123.54077861280223</v>
      </c>
      <c r="E73" s="298">
        <f t="shared" si="0"/>
        <v>311.45922138719777</v>
      </c>
      <c r="F73" s="298">
        <f t="shared" si="1"/>
        <v>164409.57892901578</v>
      </c>
      <c r="G73" s="292"/>
      <c r="H73" s="260"/>
      <c r="I73" s="292"/>
      <c r="J73" s="260"/>
      <c r="K73" s="292"/>
      <c r="L73" s="299"/>
      <c r="M73" s="300"/>
    </row>
    <row r="74" spans="1:13" s="95" customFormat="1" ht="24" customHeight="1" x14ac:dyDescent="0.3">
      <c r="A74" s="260"/>
      <c r="B74" s="297"/>
      <c r="C74" s="297" t="s">
        <v>77</v>
      </c>
      <c r="D74" s="298">
        <f t="shared" si="3"/>
        <v>123.30718419676184</v>
      </c>
      <c r="E74" s="298">
        <f t="shared" si="0"/>
        <v>311.69281580323815</v>
      </c>
      <c r="F74" s="298">
        <f t="shared" si="1"/>
        <v>164097.88611321256</v>
      </c>
      <c r="G74" s="292"/>
      <c r="H74" s="260"/>
      <c r="I74" s="292"/>
      <c r="J74" s="260"/>
      <c r="K74" s="292"/>
      <c r="L74" s="299"/>
      <c r="M74" s="300"/>
    </row>
    <row r="75" spans="1:13" s="95" customFormat="1" ht="24" customHeight="1" x14ac:dyDescent="0.3">
      <c r="A75" s="260"/>
      <c r="B75" s="297"/>
      <c r="C75" s="297" t="s">
        <v>78</v>
      </c>
      <c r="D75" s="298">
        <f t="shared" si="3"/>
        <v>123.07341458490941</v>
      </c>
      <c r="E75" s="298">
        <f t="shared" si="0"/>
        <v>311.92658541509059</v>
      </c>
      <c r="F75" s="298">
        <f t="shared" si="1"/>
        <v>163785.95952779747</v>
      </c>
      <c r="G75" s="292"/>
      <c r="H75" s="260"/>
      <c r="I75" s="292"/>
      <c r="J75" s="260"/>
      <c r="K75" s="292"/>
      <c r="L75" s="299"/>
      <c r="M75" s="300"/>
    </row>
    <row r="76" spans="1:13" s="95" customFormat="1" ht="24" customHeight="1" x14ac:dyDescent="0.3">
      <c r="A76" s="260"/>
      <c r="B76" s="297"/>
      <c r="C76" s="297" t="s">
        <v>79</v>
      </c>
      <c r="D76" s="298">
        <f t="shared" si="3"/>
        <v>122.8394696458481</v>
      </c>
      <c r="E76" s="298">
        <f t="shared" si="0"/>
        <v>312.16053035415189</v>
      </c>
      <c r="F76" s="298">
        <f t="shared" si="1"/>
        <v>163473.79899744331</v>
      </c>
      <c r="G76" s="292"/>
      <c r="H76" s="260"/>
      <c r="I76" s="292"/>
      <c r="J76" s="260"/>
      <c r="K76" s="292"/>
      <c r="L76" s="299"/>
      <c r="M76" s="300"/>
    </row>
    <row r="77" spans="1:13" s="95" customFormat="1" ht="24" customHeight="1" x14ac:dyDescent="0.3">
      <c r="A77" s="260"/>
      <c r="B77" s="297"/>
      <c r="C77" s="297" t="s">
        <v>80</v>
      </c>
      <c r="D77" s="298">
        <f t="shared" si="3"/>
        <v>122.60534924808249</v>
      </c>
      <c r="E77" s="298">
        <f t="shared" si="0"/>
        <v>312.39465075191754</v>
      </c>
      <c r="F77" s="298">
        <f t="shared" si="1"/>
        <v>163161.40434669139</v>
      </c>
      <c r="G77" s="292"/>
      <c r="H77" s="260"/>
      <c r="I77" s="292"/>
      <c r="J77" s="260"/>
      <c r="K77" s="292"/>
      <c r="L77" s="299"/>
      <c r="M77" s="300"/>
    </row>
    <row r="78" spans="1:13" s="95" customFormat="1" ht="24" customHeight="1" x14ac:dyDescent="0.3">
      <c r="A78" s="260"/>
      <c r="B78" s="297"/>
      <c r="C78" s="297" t="s">
        <v>81</v>
      </c>
      <c r="D78" s="298">
        <f t="shared" si="3"/>
        <v>122.37105326001853</v>
      </c>
      <c r="E78" s="298">
        <f t="shared" si="0"/>
        <v>312.62894673998147</v>
      </c>
      <c r="F78" s="298">
        <f t="shared" si="1"/>
        <v>162848.77539995141</v>
      </c>
      <c r="G78" s="292"/>
      <c r="H78" s="260"/>
      <c r="I78" s="292"/>
      <c r="J78" s="260"/>
      <c r="K78" s="292"/>
      <c r="L78" s="299"/>
      <c r="M78" s="300"/>
    </row>
    <row r="79" spans="1:13" s="95" customFormat="1" ht="24" customHeight="1" x14ac:dyDescent="0.3">
      <c r="A79" s="260"/>
      <c r="B79" s="297"/>
      <c r="C79" s="297" t="s">
        <v>82</v>
      </c>
      <c r="D79" s="298">
        <f t="shared" si="3"/>
        <v>122.13658154996354</v>
      </c>
      <c r="E79" s="298">
        <f t="shared" si="0"/>
        <v>312.86341845003648</v>
      </c>
      <c r="F79" s="298">
        <f t="shared" si="1"/>
        <v>162535.91198150138</v>
      </c>
      <c r="G79" s="292"/>
      <c r="H79" s="260"/>
      <c r="I79" s="292"/>
      <c r="J79" s="260"/>
      <c r="K79" s="292"/>
      <c r="L79" s="299"/>
      <c r="M79" s="300"/>
    </row>
    <row r="80" spans="1:13" s="95" customFormat="1" ht="24" customHeight="1" x14ac:dyDescent="0.3">
      <c r="A80" s="260"/>
      <c r="B80" s="297"/>
      <c r="C80" s="297" t="s">
        <v>83</v>
      </c>
      <c r="D80" s="298">
        <f t="shared" si="3"/>
        <v>121.90193398612601</v>
      </c>
      <c r="E80" s="298">
        <f t="shared" si="0"/>
        <v>313.09806601387402</v>
      </c>
      <c r="F80" s="298">
        <f t="shared" si="1"/>
        <v>162222.8139154875</v>
      </c>
      <c r="G80" s="292"/>
      <c r="H80" s="260"/>
      <c r="I80" s="292"/>
      <c r="J80" s="260"/>
      <c r="K80" s="292"/>
      <c r="L80" s="299"/>
      <c r="M80" s="300"/>
    </row>
    <row r="81" spans="1:13" s="95" customFormat="1" ht="24" customHeight="1" x14ac:dyDescent="0.3">
      <c r="A81" s="260"/>
      <c r="B81" s="297"/>
      <c r="C81" s="297" t="s">
        <v>84</v>
      </c>
      <c r="D81" s="298">
        <f t="shared" si="3"/>
        <v>121.6671104366156</v>
      </c>
      <c r="E81" s="298">
        <f t="shared" si="0"/>
        <v>313.33288956338441</v>
      </c>
      <c r="F81" s="298">
        <f t="shared" si="1"/>
        <v>161909.48102592412</v>
      </c>
      <c r="G81" s="292"/>
      <c r="H81" s="260"/>
      <c r="I81" s="292"/>
      <c r="J81" s="260"/>
      <c r="K81" s="292"/>
      <c r="L81" s="299"/>
      <c r="M81" s="300"/>
    </row>
    <row r="82" spans="1:13" s="95" customFormat="1" ht="24" customHeight="1" x14ac:dyDescent="0.3">
      <c r="A82" s="260"/>
      <c r="B82" s="297"/>
      <c r="C82" s="297" t="s">
        <v>85</v>
      </c>
      <c r="D82" s="298">
        <f t="shared" si="3"/>
        <v>121.43211076944307</v>
      </c>
      <c r="E82" s="298">
        <f t="shared" si="0"/>
        <v>313.56788923055694</v>
      </c>
      <c r="F82" s="298">
        <f t="shared" si="1"/>
        <v>161595.91313669356</v>
      </c>
      <c r="G82" s="292"/>
      <c r="H82" s="260"/>
      <c r="I82" s="292"/>
      <c r="J82" s="260"/>
      <c r="K82" s="292"/>
      <c r="L82" s="299"/>
      <c r="M82" s="300"/>
    </row>
    <row r="83" spans="1:13" s="95" customFormat="1" ht="24" customHeight="1" x14ac:dyDescent="0.3">
      <c r="A83" s="260"/>
      <c r="B83" s="297">
        <v>6</v>
      </c>
      <c r="C83" s="297" t="s">
        <v>86</v>
      </c>
      <c r="D83" s="298">
        <f t="shared" si="3"/>
        <v>121.19693485252016</v>
      </c>
      <c r="E83" s="298">
        <f t="shared" si="0"/>
        <v>313.80306514747986</v>
      </c>
      <c r="F83" s="298">
        <f t="shared" si="1"/>
        <v>161282.11007154608</v>
      </c>
      <c r="G83" s="292"/>
      <c r="H83" s="260"/>
      <c r="I83" s="260"/>
      <c r="J83" s="260"/>
      <c r="K83" s="292"/>
      <c r="L83" s="299"/>
      <c r="M83" s="300"/>
    </row>
    <row r="84" spans="1:13" s="95" customFormat="1" ht="24" customHeight="1" x14ac:dyDescent="0.3">
      <c r="A84" s="260"/>
      <c r="B84" s="297"/>
      <c r="C84" s="297" t="s">
        <v>87</v>
      </c>
      <c r="D84" s="298">
        <f t="shared" si="3"/>
        <v>120.96158255365954</v>
      </c>
      <c r="E84" s="298">
        <f t="shared" si="0"/>
        <v>314.03841744634047</v>
      </c>
      <c r="F84" s="298">
        <f t="shared" si="1"/>
        <v>160968.07165409974</v>
      </c>
      <c r="G84" s="292"/>
      <c r="H84" s="260"/>
      <c r="I84" s="260"/>
      <c r="J84" s="260"/>
      <c r="K84" s="260"/>
      <c r="L84" s="300"/>
      <c r="M84" s="300"/>
    </row>
    <row r="85" spans="1:13" s="95" customFormat="1" ht="24" customHeight="1" x14ac:dyDescent="0.3">
      <c r="A85" s="260"/>
      <c r="B85" s="297"/>
      <c r="C85" s="297" t="s">
        <v>88</v>
      </c>
      <c r="D85" s="298">
        <f t="shared" si="3"/>
        <v>120.7260537405748</v>
      </c>
      <c r="E85" s="298">
        <f t="shared" si="0"/>
        <v>314.2739462594252</v>
      </c>
      <c r="F85" s="298">
        <f t="shared" si="1"/>
        <v>160653.79770784031</v>
      </c>
      <c r="G85" s="292"/>
      <c r="H85" s="260"/>
      <c r="I85" s="260"/>
      <c r="J85" s="260"/>
      <c r="K85" s="260"/>
      <c r="L85" s="300"/>
      <c r="M85" s="300"/>
    </row>
    <row r="86" spans="1:13" s="95" customFormat="1" ht="24" customHeight="1" x14ac:dyDescent="0.3">
      <c r="A86" s="260"/>
      <c r="B86" s="297"/>
      <c r="C86" s="297" t="s">
        <v>89</v>
      </c>
      <c r="D86" s="298">
        <f t="shared" si="3"/>
        <v>120.49034828088023</v>
      </c>
      <c r="E86" s="298">
        <f t="shared" si="0"/>
        <v>314.5096517191198</v>
      </c>
      <c r="F86" s="298">
        <f t="shared" si="1"/>
        <v>160339.28805612118</v>
      </c>
      <c r="G86" s="292"/>
      <c r="H86" s="260"/>
      <c r="I86" s="260"/>
      <c r="J86" s="260"/>
      <c r="K86" s="260"/>
      <c r="L86" s="300"/>
      <c r="M86" s="300"/>
    </row>
    <row r="87" spans="1:13" s="95" customFormat="1" ht="24" customHeight="1" x14ac:dyDescent="0.3">
      <c r="A87" s="260"/>
      <c r="B87" s="297"/>
      <c r="C87" s="297" t="s">
        <v>90</v>
      </c>
      <c r="D87" s="298">
        <f t="shared" si="3"/>
        <v>120.25446604209088</v>
      </c>
      <c r="E87" s="298">
        <f t="shared" si="0"/>
        <v>314.74553395790912</v>
      </c>
      <c r="F87" s="298">
        <f t="shared" si="1"/>
        <v>160024.54252216328</v>
      </c>
      <c r="G87" s="292"/>
      <c r="H87" s="260"/>
      <c r="I87" s="260"/>
      <c r="J87" s="260"/>
      <c r="K87" s="260"/>
      <c r="L87" s="300"/>
      <c r="M87" s="300"/>
    </row>
    <row r="88" spans="1:13" s="95" customFormat="1" ht="24" customHeight="1" x14ac:dyDescent="0.3">
      <c r="A88" s="260"/>
      <c r="B88" s="297"/>
      <c r="C88" s="297" t="s">
        <v>91</v>
      </c>
      <c r="D88" s="298">
        <f t="shared" si="3"/>
        <v>120.01840689162246</v>
      </c>
      <c r="E88" s="298">
        <f t="shared" ref="E88:E130" si="7">IF($D$15-D88&lt;$D$15,$D$15-D88,0)</f>
        <v>314.98159310837752</v>
      </c>
      <c r="F88" s="298">
        <f t="shared" ref="F88:F151" si="8">IF(F87-E88&gt;0,F87-E88,0)</f>
        <v>159709.56092905489</v>
      </c>
      <c r="G88" s="292"/>
      <c r="H88" s="260"/>
      <c r="I88" s="260"/>
      <c r="J88" s="260"/>
      <c r="K88" s="260"/>
      <c r="L88" s="300"/>
      <c r="M88" s="300"/>
    </row>
    <row r="89" spans="1:13" s="95" customFormat="1" ht="24" customHeight="1" x14ac:dyDescent="0.3">
      <c r="A89" s="260"/>
      <c r="B89" s="297"/>
      <c r="C89" s="297" t="s">
        <v>92</v>
      </c>
      <c r="D89" s="298">
        <f t="shared" ref="D89:D130" si="9">F88*$D$13*30/360</f>
        <v>119.78217069679116</v>
      </c>
      <c r="E89" s="298">
        <f t="shared" si="7"/>
        <v>315.21782930320887</v>
      </c>
      <c r="F89" s="298">
        <f t="shared" si="8"/>
        <v>159394.34309975168</v>
      </c>
      <c r="G89" s="292"/>
      <c r="H89" s="260"/>
      <c r="I89" s="260"/>
      <c r="J89" s="260"/>
      <c r="K89" s="260"/>
      <c r="L89" s="300"/>
      <c r="M89" s="300"/>
    </row>
    <row r="90" spans="1:13" s="95" customFormat="1" ht="24" customHeight="1" x14ac:dyDescent="0.3">
      <c r="A90" s="260"/>
      <c r="B90" s="297"/>
      <c r="C90" s="297" t="s">
        <v>93</v>
      </c>
      <c r="D90" s="298">
        <f t="shared" si="9"/>
        <v>119.54575732481375</v>
      </c>
      <c r="E90" s="298">
        <f t="shared" si="7"/>
        <v>315.45424267518626</v>
      </c>
      <c r="F90" s="298">
        <f t="shared" si="8"/>
        <v>159078.8888570765</v>
      </c>
      <c r="G90" s="292"/>
      <c r="H90" s="260"/>
      <c r="I90" s="260"/>
      <c r="J90" s="260"/>
      <c r="K90" s="260"/>
      <c r="L90" s="300"/>
      <c r="M90" s="300"/>
    </row>
    <row r="91" spans="1:13" s="95" customFormat="1" ht="24" customHeight="1" x14ac:dyDescent="0.3">
      <c r="A91" s="260"/>
      <c r="B91" s="297"/>
      <c r="C91" s="297" t="s">
        <v>94</v>
      </c>
      <c r="D91" s="298">
        <f t="shared" si="9"/>
        <v>119.30916664280736</v>
      </c>
      <c r="E91" s="298">
        <f t="shared" si="7"/>
        <v>315.69083335719267</v>
      </c>
      <c r="F91" s="298">
        <f t="shared" si="8"/>
        <v>158763.19802371931</v>
      </c>
      <c r="G91" s="292"/>
      <c r="H91" s="260"/>
      <c r="I91" s="260"/>
      <c r="J91" s="260"/>
      <c r="K91" s="260"/>
      <c r="L91" s="300"/>
      <c r="M91" s="300"/>
    </row>
    <row r="92" spans="1:13" s="95" customFormat="1" ht="24" customHeight="1" x14ac:dyDescent="0.3">
      <c r="A92" s="260"/>
      <c r="B92" s="297"/>
      <c r="C92" s="297" t="s">
        <v>95</v>
      </c>
      <c r="D92" s="298">
        <f t="shared" si="9"/>
        <v>119.07239851778947</v>
      </c>
      <c r="E92" s="298">
        <f t="shared" si="7"/>
        <v>315.92760148221055</v>
      </c>
      <c r="F92" s="298">
        <f t="shared" si="8"/>
        <v>158447.27042223708</v>
      </c>
      <c r="G92" s="292"/>
      <c r="H92" s="260"/>
      <c r="I92" s="260"/>
      <c r="J92" s="260"/>
      <c r="K92" s="260"/>
      <c r="L92" s="300"/>
      <c r="M92" s="300"/>
    </row>
    <row r="93" spans="1:13" s="95" customFormat="1" ht="24" customHeight="1" x14ac:dyDescent="0.3">
      <c r="A93" s="260"/>
      <c r="B93" s="297"/>
      <c r="C93" s="297" t="s">
        <v>96</v>
      </c>
      <c r="D93" s="298">
        <f t="shared" si="9"/>
        <v>118.83545281667782</v>
      </c>
      <c r="E93" s="298">
        <f t="shared" si="7"/>
        <v>316.16454718332216</v>
      </c>
      <c r="F93" s="298">
        <f t="shared" si="8"/>
        <v>158131.10587505376</v>
      </c>
      <c r="G93" s="292"/>
      <c r="H93" s="260"/>
      <c r="I93" s="260"/>
      <c r="J93" s="260"/>
      <c r="K93" s="260"/>
      <c r="L93" s="300"/>
      <c r="M93" s="300"/>
    </row>
    <row r="94" spans="1:13" s="95" customFormat="1" ht="24" customHeight="1" x14ac:dyDescent="0.3">
      <c r="A94" s="260"/>
      <c r="B94" s="297"/>
      <c r="C94" s="297" t="s">
        <v>97</v>
      </c>
      <c r="D94" s="298">
        <f t="shared" si="9"/>
        <v>118.59832940629029</v>
      </c>
      <c r="E94" s="298">
        <f t="shared" si="7"/>
        <v>316.4016705937097</v>
      </c>
      <c r="F94" s="298">
        <f t="shared" si="8"/>
        <v>157814.70420446005</v>
      </c>
      <c r="G94" s="292"/>
      <c r="H94" s="260"/>
      <c r="I94" s="292"/>
      <c r="J94" s="260"/>
      <c r="K94" s="260"/>
      <c r="L94" s="300"/>
      <c r="M94" s="300"/>
    </row>
    <row r="95" spans="1:13" s="95" customFormat="1" ht="24" customHeight="1" x14ac:dyDescent="0.3">
      <c r="A95" s="260"/>
      <c r="B95" s="297">
        <v>7</v>
      </c>
      <c r="C95" s="297" t="s">
        <v>98</v>
      </c>
      <c r="D95" s="298">
        <f t="shared" si="9"/>
        <v>118.36102815334503</v>
      </c>
      <c r="E95" s="298">
        <f t="shared" si="7"/>
        <v>316.63897184665495</v>
      </c>
      <c r="F95" s="298">
        <f t="shared" si="8"/>
        <v>157498.06523261339</v>
      </c>
      <c r="G95" s="292"/>
      <c r="H95" s="260"/>
      <c r="I95" s="260"/>
      <c r="J95" s="260"/>
      <c r="K95" s="260"/>
      <c r="L95" s="260"/>
      <c r="M95" s="260"/>
    </row>
    <row r="96" spans="1:13" s="95" customFormat="1" ht="24" customHeight="1" x14ac:dyDescent="0.3">
      <c r="A96" s="260"/>
      <c r="B96" s="297"/>
      <c r="C96" s="297" t="s">
        <v>99</v>
      </c>
      <c r="D96" s="298">
        <f t="shared" si="9"/>
        <v>118.12354892446002</v>
      </c>
      <c r="E96" s="298">
        <f t="shared" si="7"/>
        <v>316.87645107553999</v>
      </c>
      <c r="F96" s="298">
        <f t="shared" si="8"/>
        <v>157181.18878153784</v>
      </c>
      <c r="G96" s="292"/>
      <c r="H96" s="260"/>
      <c r="I96" s="260"/>
      <c r="J96" s="260"/>
      <c r="K96" s="260"/>
      <c r="L96" s="260"/>
      <c r="M96" s="260"/>
    </row>
    <row r="97" spans="1:13" s="95" customFormat="1" ht="24" customHeight="1" x14ac:dyDescent="0.3">
      <c r="A97" s="260"/>
      <c r="B97" s="297"/>
      <c r="C97" s="297" t="s">
        <v>100</v>
      </c>
      <c r="D97" s="298">
        <f t="shared" si="9"/>
        <v>117.88589158615338</v>
      </c>
      <c r="E97" s="298">
        <f t="shared" si="7"/>
        <v>317.11410841384662</v>
      </c>
      <c r="F97" s="298">
        <f t="shared" si="8"/>
        <v>156864.07467312401</v>
      </c>
      <c r="G97" s="292"/>
      <c r="H97" s="260"/>
      <c r="I97" s="260"/>
      <c r="J97" s="260"/>
      <c r="K97" s="260"/>
      <c r="L97" s="260"/>
      <c r="M97" s="260"/>
    </row>
    <row r="98" spans="1:13" s="95" customFormat="1" ht="24" customHeight="1" x14ac:dyDescent="0.3">
      <c r="A98" s="260"/>
      <c r="B98" s="297"/>
      <c r="C98" s="297" t="s">
        <v>101</v>
      </c>
      <c r="D98" s="298">
        <f t="shared" si="9"/>
        <v>117.648056004843</v>
      </c>
      <c r="E98" s="298">
        <f t="shared" si="7"/>
        <v>317.351943995157</v>
      </c>
      <c r="F98" s="298">
        <f t="shared" si="8"/>
        <v>156546.72272912884</v>
      </c>
      <c r="G98" s="292"/>
      <c r="H98" s="260"/>
      <c r="I98" s="260"/>
      <c r="J98" s="260"/>
      <c r="K98" s="260"/>
      <c r="L98" s="260"/>
      <c r="M98" s="260"/>
    </row>
    <row r="99" spans="1:13" s="95" customFormat="1" ht="24" customHeight="1" x14ac:dyDescent="0.3">
      <c r="A99" s="260"/>
      <c r="B99" s="297"/>
      <c r="C99" s="297" t="s">
        <v>102</v>
      </c>
      <c r="D99" s="298">
        <f t="shared" si="9"/>
        <v>117.41004204684663</v>
      </c>
      <c r="E99" s="298">
        <f t="shared" si="7"/>
        <v>317.58995795315337</v>
      </c>
      <c r="F99" s="298">
        <f t="shared" si="8"/>
        <v>156229.1327711757</v>
      </c>
      <c r="G99" s="292"/>
      <c r="H99" s="260"/>
      <c r="I99" s="260"/>
      <c r="J99" s="260"/>
      <c r="K99" s="260"/>
      <c r="L99" s="260"/>
      <c r="M99" s="260"/>
    </row>
    <row r="100" spans="1:13" s="95" customFormat="1" ht="24" customHeight="1" x14ac:dyDescent="0.3">
      <c r="A100" s="260"/>
      <c r="B100" s="297"/>
      <c r="C100" s="297" t="s">
        <v>103</v>
      </c>
      <c r="D100" s="298">
        <f t="shared" si="9"/>
        <v>117.17184957838177</v>
      </c>
      <c r="E100" s="298">
        <f t="shared" si="7"/>
        <v>317.82815042161826</v>
      </c>
      <c r="F100" s="298">
        <f t="shared" si="8"/>
        <v>155911.30462075409</v>
      </c>
      <c r="G100" s="292"/>
      <c r="H100" s="260"/>
      <c r="I100" s="260"/>
      <c r="J100" s="260"/>
      <c r="K100" s="260"/>
      <c r="L100" s="260"/>
      <c r="M100" s="260"/>
    </row>
    <row r="101" spans="1:13" s="95" customFormat="1" ht="24" customHeight="1" x14ac:dyDescent="0.3">
      <c r="A101" s="260"/>
      <c r="B101" s="297"/>
      <c r="C101" s="297" t="s">
        <v>104</v>
      </c>
      <c r="D101" s="298">
        <f t="shared" si="9"/>
        <v>116.93347846556556</v>
      </c>
      <c r="E101" s="298">
        <f t="shared" si="7"/>
        <v>318.06652153443446</v>
      </c>
      <c r="F101" s="298">
        <f t="shared" si="8"/>
        <v>155593.23809921966</v>
      </c>
      <c r="G101" s="292"/>
      <c r="H101" s="260"/>
      <c r="I101" s="260"/>
      <c r="J101" s="260"/>
      <c r="K101" s="260"/>
      <c r="L101" s="260"/>
      <c r="M101" s="260"/>
    </row>
    <row r="102" spans="1:13" s="95" customFormat="1" ht="24" customHeight="1" x14ac:dyDescent="0.3">
      <c r="A102" s="260"/>
      <c r="B102" s="297"/>
      <c r="C102" s="297" t="s">
        <v>105</v>
      </c>
      <c r="D102" s="298">
        <f t="shared" si="9"/>
        <v>116.69492857441473</v>
      </c>
      <c r="E102" s="298">
        <f t="shared" si="7"/>
        <v>318.30507142558525</v>
      </c>
      <c r="F102" s="298">
        <f t="shared" si="8"/>
        <v>155274.93302779406</v>
      </c>
      <c r="G102" s="292"/>
      <c r="H102" s="260"/>
      <c r="I102" s="260"/>
      <c r="J102" s="260"/>
      <c r="K102" s="260"/>
      <c r="L102" s="260"/>
      <c r="M102" s="260"/>
    </row>
    <row r="103" spans="1:13" s="95" customFormat="1" ht="24" customHeight="1" x14ac:dyDescent="0.3">
      <c r="A103" s="260"/>
      <c r="B103" s="297"/>
      <c r="C103" s="297" t="s">
        <v>106</v>
      </c>
      <c r="D103" s="298">
        <f t="shared" si="9"/>
        <v>116.45619977084554</v>
      </c>
      <c r="E103" s="298">
        <f t="shared" si="7"/>
        <v>318.54380022915444</v>
      </c>
      <c r="F103" s="298">
        <f t="shared" si="8"/>
        <v>154956.38922756491</v>
      </c>
      <c r="G103" s="292"/>
      <c r="H103" s="260"/>
      <c r="I103" s="260"/>
      <c r="J103" s="260"/>
      <c r="K103" s="260"/>
      <c r="L103" s="260"/>
      <c r="M103" s="260"/>
    </row>
    <row r="104" spans="1:13" s="95" customFormat="1" ht="24" customHeight="1" x14ac:dyDescent="0.3">
      <c r="A104" s="260"/>
      <c r="B104" s="297"/>
      <c r="C104" s="297" t="s">
        <v>107</v>
      </c>
      <c r="D104" s="298">
        <f t="shared" si="9"/>
        <v>116.21729192067367</v>
      </c>
      <c r="E104" s="298">
        <f t="shared" si="7"/>
        <v>318.78270807932631</v>
      </c>
      <c r="F104" s="298">
        <f t="shared" si="8"/>
        <v>154637.60651948559</v>
      </c>
      <c r="G104" s="292"/>
      <c r="H104" s="260"/>
      <c r="I104" s="260"/>
      <c r="J104" s="260"/>
      <c r="K104" s="260"/>
      <c r="L104" s="260"/>
      <c r="M104" s="260"/>
    </row>
    <row r="105" spans="1:13" s="95" customFormat="1" ht="24" customHeight="1" x14ac:dyDescent="0.3">
      <c r="A105" s="260"/>
      <c r="B105" s="297"/>
      <c r="C105" s="297" t="s">
        <v>108</v>
      </c>
      <c r="D105" s="298">
        <f t="shared" si="9"/>
        <v>115.97820488961419</v>
      </c>
      <c r="E105" s="298">
        <f t="shared" si="7"/>
        <v>319.02179511038582</v>
      </c>
      <c r="F105" s="298">
        <f t="shared" si="8"/>
        <v>154318.58472437519</v>
      </c>
      <c r="G105" s="292"/>
      <c r="H105" s="260"/>
      <c r="I105" s="260"/>
      <c r="J105" s="260"/>
      <c r="K105" s="260"/>
      <c r="L105" s="260"/>
      <c r="M105" s="260"/>
    </row>
    <row r="106" spans="1:13" s="95" customFormat="1" ht="24" customHeight="1" x14ac:dyDescent="0.3">
      <c r="A106" s="260"/>
      <c r="B106" s="297"/>
      <c r="C106" s="297" t="s">
        <v>109</v>
      </c>
      <c r="D106" s="298">
        <f t="shared" si="9"/>
        <v>115.73893854328139</v>
      </c>
      <c r="E106" s="298">
        <f t="shared" si="7"/>
        <v>319.26106145671861</v>
      </c>
      <c r="F106" s="298">
        <f t="shared" si="8"/>
        <v>153999.32366291847</v>
      </c>
      <c r="G106" s="292"/>
      <c r="H106" s="260"/>
      <c r="I106" s="292"/>
      <c r="J106" s="260"/>
      <c r="K106" s="260"/>
      <c r="L106" s="260"/>
      <c r="M106" s="260"/>
    </row>
    <row r="107" spans="1:13" s="95" customFormat="1" ht="24" customHeight="1" x14ac:dyDescent="0.3">
      <c r="A107" s="260"/>
      <c r="B107" s="297">
        <v>8</v>
      </c>
      <c r="C107" s="297" t="s">
        <v>110</v>
      </c>
      <c r="D107" s="298">
        <f t="shared" si="9"/>
        <v>115.49949274718884</v>
      </c>
      <c r="E107" s="298">
        <f t="shared" si="7"/>
        <v>319.50050725281119</v>
      </c>
      <c r="F107" s="298">
        <f t="shared" si="8"/>
        <v>153679.82315566565</v>
      </c>
      <c r="G107" s="292"/>
      <c r="H107" s="260"/>
      <c r="I107" s="260"/>
      <c r="J107" s="260"/>
      <c r="K107" s="260"/>
      <c r="L107" s="260"/>
      <c r="M107" s="260"/>
    </row>
    <row r="108" spans="1:13" s="95" customFormat="1" ht="24" customHeight="1" x14ac:dyDescent="0.3">
      <c r="A108" s="260"/>
      <c r="B108" s="297"/>
      <c r="C108" s="297" t="s">
        <v>111</v>
      </c>
      <c r="D108" s="298">
        <f t="shared" si="9"/>
        <v>115.25986736674923</v>
      </c>
      <c r="E108" s="298">
        <f t="shared" si="7"/>
        <v>319.74013263325077</v>
      </c>
      <c r="F108" s="298">
        <f t="shared" si="8"/>
        <v>153360.08302303241</v>
      </c>
      <c r="G108" s="292"/>
      <c r="H108" s="260"/>
      <c r="I108" s="260"/>
      <c r="J108" s="260"/>
      <c r="K108" s="260"/>
      <c r="L108" s="260"/>
      <c r="M108" s="260"/>
    </row>
    <row r="109" spans="1:13" s="95" customFormat="1" ht="24" customHeight="1" x14ac:dyDescent="0.3">
      <c r="A109" s="260"/>
      <c r="B109" s="297"/>
      <c r="C109" s="297" t="s">
        <v>112</v>
      </c>
      <c r="D109" s="298">
        <f t="shared" si="9"/>
        <v>115.0200622672743</v>
      </c>
      <c r="E109" s="298">
        <f t="shared" si="7"/>
        <v>319.97993773272572</v>
      </c>
      <c r="F109" s="298">
        <f t="shared" si="8"/>
        <v>153040.10308529969</v>
      </c>
      <c r="G109" s="292"/>
      <c r="H109" s="260"/>
      <c r="I109" s="260"/>
      <c r="J109" s="260"/>
      <c r="K109" s="260"/>
      <c r="L109" s="260"/>
      <c r="M109" s="260"/>
    </row>
    <row r="110" spans="1:13" s="95" customFormat="1" ht="24" customHeight="1" x14ac:dyDescent="0.3">
      <c r="A110" s="260"/>
      <c r="B110" s="297"/>
      <c r="C110" s="297" t="s">
        <v>113</v>
      </c>
      <c r="D110" s="298">
        <f t="shared" si="9"/>
        <v>114.78007731397476</v>
      </c>
      <c r="E110" s="298">
        <f t="shared" si="7"/>
        <v>320.21992268602526</v>
      </c>
      <c r="F110" s="298">
        <f t="shared" si="8"/>
        <v>152719.88316261367</v>
      </c>
      <c r="G110" s="292"/>
      <c r="H110" s="260"/>
      <c r="I110" s="260"/>
      <c r="J110" s="260"/>
      <c r="K110" s="260"/>
      <c r="L110" s="260"/>
      <c r="M110" s="260"/>
    </row>
    <row r="111" spans="1:13" s="95" customFormat="1" ht="24" customHeight="1" x14ac:dyDescent="0.3">
      <c r="A111" s="260"/>
      <c r="B111" s="297"/>
      <c r="C111" s="297" t="s">
        <v>114</v>
      </c>
      <c r="D111" s="298">
        <f t="shared" si="9"/>
        <v>114.53991237196026</v>
      </c>
      <c r="E111" s="298">
        <f t="shared" si="7"/>
        <v>320.46008762803973</v>
      </c>
      <c r="F111" s="298">
        <f t="shared" si="8"/>
        <v>152399.42307498562</v>
      </c>
      <c r="G111" s="292"/>
      <c r="H111" s="260"/>
      <c r="I111" s="260"/>
      <c r="J111" s="260"/>
      <c r="K111" s="260"/>
      <c r="L111" s="260"/>
      <c r="M111" s="260"/>
    </row>
    <row r="112" spans="1:13" s="95" customFormat="1" ht="24" customHeight="1" x14ac:dyDescent="0.3">
      <c r="A112" s="260"/>
      <c r="B112" s="297"/>
      <c r="C112" s="297" t="s">
        <v>115</v>
      </c>
      <c r="D112" s="298">
        <f t="shared" si="9"/>
        <v>114.2995673062392</v>
      </c>
      <c r="E112" s="298">
        <f t="shared" si="7"/>
        <v>320.70043269376083</v>
      </c>
      <c r="F112" s="298">
        <f t="shared" si="8"/>
        <v>152078.72264229186</v>
      </c>
      <c r="G112" s="292"/>
      <c r="H112" s="260"/>
      <c r="I112" s="260"/>
      <c r="J112" s="260"/>
      <c r="K112" s="260"/>
      <c r="L112" s="260"/>
      <c r="M112" s="260"/>
    </row>
    <row r="113" spans="1:13" s="95" customFormat="1" ht="24" customHeight="1" x14ac:dyDescent="0.3">
      <c r="A113" s="260"/>
      <c r="B113" s="297"/>
      <c r="C113" s="297" t="s">
        <v>116</v>
      </c>
      <c r="D113" s="298">
        <f t="shared" si="9"/>
        <v>114.05904198171888</v>
      </c>
      <c r="E113" s="298">
        <f t="shared" si="7"/>
        <v>320.94095801828109</v>
      </c>
      <c r="F113" s="298">
        <f t="shared" si="8"/>
        <v>151757.78168427359</v>
      </c>
      <c r="G113" s="292"/>
      <c r="H113" s="260"/>
      <c r="I113" s="260"/>
      <c r="J113" s="260"/>
      <c r="K113" s="260"/>
      <c r="L113" s="260"/>
      <c r="M113" s="260"/>
    </row>
    <row r="114" spans="1:13" s="95" customFormat="1" ht="24" customHeight="1" x14ac:dyDescent="0.3">
      <c r="A114" s="260"/>
      <c r="B114" s="297"/>
      <c r="C114" s="297" t="s">
        <v>117</v>
      </c>
      <c r="D114" s="298">
        <f t="shared" si="9"/>
        <v>113.81833626320517</v>
      </c>
      <c r="E114" s="298">
        <f t="shared" si="7"/>
        <v>321.1816637367948</v>
      </c>
      <c r="F114" s="298">
        <f t="shared" si="8"/>
        <v>151436.6000205368</v>
      </c>
      <c r="G114" s="292"/>
      <c r="H114" s="260"/>
      <c r="I114" s="260"/>
      <c r="J114" s="260"/>
      <c r="K114" s="260"/>
      <c r="L114" s="260"/>
      <c r="M114" s="260"/>
    </row>
    <row r="115" spans="1:13" s="95" customFormat="1" ht="24" customHeight="1" x14ac:dyDescent="0.3">
      <c r="A115" s="260"/>
      <c r="B115" s="297"/>
      <c r="C115" s="297" t="s">
        <v>118</v>
      </c>
      <c r="D115" s="298">
        <f t="shared" si="9"/>
        <v>113.57745001540259</v>
      </c>
      <c r="E115" s="298">
        <f t="shared" si="7"/>
        <v>321.42254998459742</v>
      </c>
      <c r="F115" s="298">
        <f t="shared" si="8"/>
        <v>151115.17747055221</v>
      </c>
      <c r="G115" s="292"/>
      <c r="H115" s="260"/>
      <c r="I115" s="260"/>
      <c r="J115" s="260"/>
      <c r="K115" s="260"/>
      <c r="L115" s="260"/>
      <c r="M115" s="260"/>
    </row>
    <row r="116" spans="1:13" s="95" customFormat="1" ht="24" customHeight="1" x14ac:dyDescent="0.3">
      <c r="A116" s="260"/>
      <c r="B116" s="297"/>
      <c r="C116" s="297" t="s">
        <v>119</v>
      </c>
      <c r="D116" s="298">
        <f t="shared" si="9"/>
        <v>113.33638310291416</v>
      </c>
      <c r="E116" s="298">
        <f t="shared" si="7"/>
        <v>321.66361689708583</v>
      </c>
      <c r="F116" s="298">
        <f t="shared" si="8"/>
        <v>150793.51385365514</v>
      </c>
      <c r="G116" s="292"/>
      <c r="H116" s="260"/>
      <c r="I116" s="260"/>
      <c r="J116" s="260"/>
      <c r="K116" s="260"/>
      <c r="L116" s="260"/>
      <c r="M116" s="260"/>
    </row>
    <row r="117" spans="1:13" s="95" customFormat="1" ht="24" customHeight="1" x14ac:dyDescent="0.3">
      <c r="A117" s="260"/>
      <c r="B117" s="297"/>
      <c r="C117" s="297" t="s">
        <v>120</v>
      </c>
      <c r="D117" s="298">
        <f t="shared" si="9"/>
        <v>113.09513539024135</v>
      </c>
      <c r="E117" s="298">
        <f t="shared" si="7"/>
        <v>321.90486460975865</v>
      </c>
      <c r="F117" s="298">
        <f t="shared" si="8"/>
        <v>150471.60898904537</v>
      </c>
      <c r="G117" s="292"/>
      <c r="H117" s="260"/>
      <c r="I117" s="260"/>
      <c r="J117" s="260"/>
      <c r="K117" s="260"/>
      <c r="L117" s="260"/>
      <c r="M117" s="260"/>
    </row>
    <row r="118" spans="1:13" s="95" customFormat="1" ht="24" customHeight="1" x14ac:dyDescent="0.3">
      <c r="A118" s="260"/>
      <c r="B118" s="297"/>
      <c r="C118" s="297" t="s">
        <v>121</v>
      </c>
      <c r="D118" s="298">
        <f t="shared" si="9"/>
        <v>112.85370674178401</v>
      </c>
      <c r="E118" s="298">
        <f t="shared" si="7"/>
        <v>322.14629325821602</v>
      </c>
      <c r="F118" s="298">
        <f t="shared" si="8"/>
        <v>150149.46269578717</v>
      </c>
      <c r="G118" s="292"/>
      <c r="H118" s="260"/>
      <c r="I118" s="292"/>
      <c r="J118" s="260"/>
      <c r="K118" s="260"/>
      <c r="L118" s="260"/>
      <c r="M118" s="260"/>
    </row>
    <row r="119" spans="1:13" s="95" customFormat="1" ht="24" customHeight="1" x14ac:dyDescent="0.3">
      <c r="A119" s="260"/>
      <c r="B119" s="297">
        <v>9</v>
      </c>
      <c r="C119" s="297" t="s">
        <v>122</v>
      </c>
      <c r="D119" s="298">
        <f t="shared" si="9"/>
        <v>112.61209702184036</v>
      </c>
      <c r="E119" s="298">
        <f t="shared" si="7"/>
        <v>322.38790297815967</v>
      </c>
      <c r="F119" s="298">
        <f t="shared" si="8"/>
        <v>149827.074792809</v>
      </c>
      <c r="G119" s="292"/>
      <c r="H119" s="260"/>
      <c r="I119" s="260"/>
      <c r="J119" s="260"/>
      <c r="K119" s="260"/>
      <c r="L119" s="260"/>
      <c r="M119" s="260"/>
    </row>
    <row r="120" spans="1:13" s="95" customFormat="1" ht="24" customHeight="1" x14ac:dyDescent="0.3">
      <c r="A120" s="260"/>
      <c r="B120" s="297"/>
      <c r="C120" s="297" t="s">
        <v>123</v>
      </c>
      <c r="D120" s="298">
        <f t="shared" si="9"/>
        <v>112.37030609460675</v>
      </c>
      <c r="E120" s="298">
        <f t="shared" si="7"/>
        <v>322.62969390539325</v>
      </c>
      <c r="F120" s="298">
        <f t="shared" si="8"/>
        <v>149504.44509890361</v>
      </c>
      <c r="G120" s="292"/>
      <c r="H120" s="260"/>
      <c r="I120" s="260"/>
      <c r="J120" s="260"/>
      <c r="K120" s="260"/>
      <c r="L120" s="260"/>
      <c r="M120" s="260"/>
    </row>
    <row r="121" spans="1:13" s="95" customFormat="1" ht="24" customHeight="1" x14ac:dyDescent="0.3">
      <c r="A121" s="260"/>
      <c r="B121" s="297"/>
      <c r="C121" s="297" t="s">
        <v>124</v>
      </c>
      <c r="D121" s="298">
        <f t="shared" si="9"/>
        <v>112.12833382417769</v>
      </c>
      <c r="E121" s="298">
        <f t="shared" si="7"/>
        <v>322.87166617582233</v>
      </c>
      <c r="F121" s="298">
        <f t="shared" si="8"/>
        <v>149181.5734327278</v>
      </c>
      <c r="G121" s="292"/>
      <c r="H121" s="260"/>
      <c r="I121" s="260"/>
      <c r="J121" s="260"/>
      <c r="K121" s="260"/>
      <c r="L121" s="260"/>
      <c r="M121" s="260"/>
    </row>
    <row r="122" spans="1:13" s="95" customFormat="1" ht="24" customHeight="1" x14ac:dyDescent="0.3">
      <c r="A122" s="260"/>
      <c r="B122" s="297"/>
      <c r="C122" s="297" t="s">
        <v>125</v>
      </c>
      <c r="D122" s="298">
        <f t="shared" si="9"/>
        <v>111.88618007454585</v>
      </c>
      <c r="E122" s="298">
        <f t="shared" si="7"/>
        <v>323.11381992545415</v>
      </c>
      <c r="F122" s="298">
        <f t="shared" si="8"/>
        <v>148858.45961280234</v>
      </c>
      <c r="G122" s="292"/>
      <c r="H122" s="260"/>
      <c r="I122" s="260"/>
      <c r="J122" s="260"/>
      <c r="K122" s="260"/>
      <c r="L122" s="260"/>
      <c r="M122" s="260"/>
    </row>
    <row r="123" spans="1:13" s="95" customFormat="1" ht="24" customHeight="1" x14ac:dyDescent="0.3">
      <c r="A123" s="260"/>
      <c r="B123" s="297"/>
      <c r="C123" s="297" t="s">
        <v>126</v>
      </c>
      <c r="D123" s="298">
        <f t="shared" si="9"/>
        <v>111.64384470960174</v>
      </c>
      <c r="E123" s="298">
        <f t="shared" si="7"/>
        <v>323.35615529039825</v>
      </c>
      <c r="F123" s="298">
        <f t="shared" si="8"/>
        <v>148535.10345751196</v>
      </c>
      <c r="G123" s="292"/>
      <c r="H123" s="260"/>
      <c r="I123" s="260"/>
      <c r="J123" s="260"/>
      <c r="K123" s="260"/>
      <c r="L123" s="260"/>
      <c r="M123" s="260"/>
    </row>
    <row r="124" spans="1:13" s="95" customFormat="1" ht="24" customHeight="1" x14ac:dyDescent="0.3">
      <c r="A124" s="260"/>
      <c r="B124" s="297"/>
      <c r="C124" s="297" t="s">
        <v>127</v>
      </c>
      <c r="D124" s="298">
        <f t="shared" si="9"/>
        <v>111.40132759313397</v>
      </c>
      <c r="E124" s="298">
        <f t="shared" si="7"/>
        <v>323.59867240686606</v>
      </c>
      <c r="F124" s="298">
        <f t="shared" si="8"/>
        <v>148211.50478510509</v>
      </c>
      <c r="G124" s="292"/>
      <c r="H124" s="260"/>
      <c r="I124" s="260"/>
      <c r="J124" s="260"/>
      <c r="K124" s="260"/>
      <c r="L124" s="260"/>
      <c r="M124" s="260"/>
    </row>
    <row r="125" spans="1:13" s="95" customFormat="1" ht="24" customHeight="1" x14ac:dyDescent="0.3">
      <c r="A125" s="260"/>
      <c r="B125" s="297"/>
      <c r="C125" s="297" t="s">
        <v>128</v>
      </c>
      <c r="D125" s="298">
        <f t="shared" si="9"/>
        <v>111.15862858882882</v>
      </c>
      <c r="E125" s="298">
        <f t="shared" si="7"/>
        <v>323.84137141117117</v>
      </c>
      <c r="F125" s="298">
        <f t="shared" si="8"/>
        <v>147887.66341369392</v>
      </c>
      <c r="G125" s="292"/>
      <c r="H125" s="260"/>
      <c r="I125" s="260"/>
      <c r="J125" s="260"/>
      <c r="K125" s="260"/>
      <c r="L125" s="260"/>
      <c r="M125" s="260"/>
    </row>
    <row r="126" spans="1:13" s="95" customFormat="1" ht="24" customHeight="1" x14ac:dyDescent="0.3">
      <c r="A126" s="260"/>
      <c r="B126" s="297"/>
      <c r="C126" s="297" t="s">
        <v>129</v>
      </c>
      <c r="D126" s="298">
        <f t="shared" si="9"/>
        <v>110.91574756027043</v>
      </c>
      <c r="E126" s="298">
        <f t="shared" si="7"/>
        <v>324.08425243972954</v>
      </c>
      <c r="F126" s="298">
        <f t="shared" si="8"/>
        <v>147563.57916125419</v>
      </c>
      <c r="G126" s="292"/>
      <c r="H126" s="260"/>
      <c r="I126" s="260"/>
      <c r="J126" s="260"/>
      <c r="K126" s="260"/>
      <c r="L126" s="260"/>
      <c r="M126" s="260"/>
    </row>
    <row r="127" spans="1:13" s="95" customFormat="1" ht="24" customHeight="1" x14ac:dyDescent="0.3">
      <c r="A127" s="260"/>
      <c r="B127" s="297"/>
      <c r="C127" s="297" t="s">
        <v>130</v>
      </c>
      <c r="D127" s="298">
        <f t="shared" si="9"/>
        <v>110.67268437094064</v>
      </c>
      <c r="E127" s="298">
        <f t="shared" si="7"/>
        <v>324.32731562905934</v>
      </c>
      <c r="F127" s="298">
        <f t="shared" si="8"/>
        <v>147239.25184562514</v>
      </c>
      <c r="G127" s="292"/>
      <c r="H127" s="260"/>
      <c r="I127" s="260"/>
      <c r="J127" s="260"/>
      <c r="K127" s="260"/>
      <c r="L127" s="260"/>
      <c r="M127" s="260"/>
    </row>
    <row r="128" spans="1:13" s="95" customFormat="1" ht="24" customHeight="1" x14ac:dyDescent="0.3">
      <c r="A128" s="260"/>
      <c r="B128" s="297"/>
      <c r="C128" s="297" t="s">
        <v>131</v>
      </c>
      <c r="D128" s="298">
        <f t="shared" si="9"/>
        <v>110.42943888421885</v>
      </c>
      <c r="E128" s="298">
        <f t="shared" si="7"/>
        <v>324.57056111578117</v>
      </c>
      <c r="F128" s="298">
        <f t="shared" si="8"/>
        <v>146914.68128450937</v>
      </c>
      <c r="G128" s="292"/>
      <c r="H128" s="260"/>
      <c r="I128" s="260"/>
      <c r="J128" s="260"/>
      <c r="K128" s="260"/>
      <c r="L128" s="260"/>
      <c r="M128" s="260"/>
    </row>
    <row r="129" spans="1:13" s="95" customFormat="1" ht="24" customHeight="1" x14ac:dyDescent="0.3">
      <c r="A129" s="260"/>
      <c r="B129" s="297"/>
      <c r="C129" s="297" t="s">
        <v>132</v>
      </c>
      <c r="D129" s="298">
        <f t="shared" si="9"/>
        <v>110.186010963382</v>
      </c>
      <c r="E129" s="298">
        <f t="shared" si="7"/>
        <v>324.81398903661801</v>
      </c>
      <c r="F129" s="298">
        <f t="shared" si="8"/>
        <v>146589.86729547274</v>
      </c>
      <c r="G129" s="292"/>
      <c r="H129" s="260"/>
      <c r="I129" s="260"/>
      <c r="J129" s="260"/>
      <c r="K129" s="260"/>
      <c r="L129" s="260"/>
      <c r="M129" s="260"/>
    </row>
    <row r="130" spans="1:13" s="95" customFormat="1" ht="24" customHeight="1" x14ac:dyDescent="0.3">
      <c r="A130" s="260"/>
      <c r="B130" s="297"/>
      <c r="C130" s="297" t="s">
        <v>133</v>
      </c>
      <c r="D130" s="298">
        <f t="shared" si="9"/>
        <v>109.94240047160456</v>
      </c>
      <c r="E130" s="298">
        <f t="shared" si="7"/>
        <v>325.05759952839543</v>
      </c>
      <c r="F130" s="298">
        <f t="shared" si="8"/>
        <v>146264.80969594434</v>
      </c>
      <c r="G130" s="292"/>
      <c r="H130" s="260"/>
      <c r="I130" s="292"/>
      <c r="J130" s="260"/>
      <c r="K130" s="260"/>
      <c r="L130" s="260"/>
      <c r="M130" s="260"/>
    </row>
    <row r="131" spans="1:13" s="95" customFormat="1" ht="24" customHeight="1" x14ac:dyDescent="0.3">
      <c r="A131" s="260"/>
      <c r="B131" s="301">
        <v>10</v>
      </c>
      <c r="C131" s="301" t="s">
        <v>134</v>
      </c>
      <c r="D131" s="302">
        <f>F130*$D$20*30/360</f>
        <v>304.7183535332174</v>
      </c>
      <c r="E131" s="302">
        <f>IF($E$20-D131&lt;$E$20,$E$20-D131,0)</f>
        <v>370.2816464667826</v>
      </c>
      <c r="F131" s="302">
        <f t="shared" si="8"/>
        <v>145894.52804947755</v>
      </c>
      <c r="G131" s="303" t="s">
        <v>545</v>
      </c>
      <c r="H131" s="260"/>
      <c r="I131" s="260"/>
      <c r="J131" s="260"/>
      <c r="K131" s="260"/>
      <c r="L131" s="260"/>
      <c r="M131" s="260"/>
    </row>
    <row r="132" spans="1:13" s="95" customFormat="1" ht="24" customHeight="1" x14ac:dyDescent="0.3">
      <c r="A132" s="260"/>
      <c r="B132" s="297"/>
      <c r="C132" s="297" t="s">
        <v>135</v>
      </c>
      <c r="D132" s="298">
        <f t="shared" ref="D132:D195" si="10">F131*$D$20*30/360</f>
        <v>303.94693343641154</v>
      </c>
      <c r="E132" s="298">
        <f t="shared" ref="E132:E195" si="11">IF($E$20-D132&lt;$E$20,$E$20-D132,0)</f>
        <v>371.05306656358846</v>
      </c>
      <c r="F132" s="298">
        <f t="shared" si="8"/>
        <v>145523.47498291396</v>
      </c>
      <c r="G132" s="292"/>
      <c r="H132" s="260"/>
      <c r="I132" s="260"/>
      <c r="J132" s="260"/>
      <c r="K132" s="260"/>
      <c r="L132" s="260"/>
      <c r="M132" s="260"/>
    </row>
    <row r="133" spans="1:13" s="95" customFormat="1" ht="24" customHeight="1" x14ac:dyDescent="0.3">
      <c r="A133" s="260"/>
      <c r="B133" s="297"/>
      <c r="C133" s="297" t="s">
        <v>136</v>
      </c>
      <c r="D133" s="298">
        <f t="shared" si="10"/>
        <v>303.1739062144041</v>
      </c>
      <c r="E133" s="298">
        <f t="shared" si="11"/>
        <v>371.8260937855959</v>
      </c>
      <c r="F133" s="298">
        <f t="shared" si="8"/>
        <v>145151.64888912835</v>
      </c>
      <c r="G133" s="292"/>
      <c r="H133" s="260"/>
      <c r="I133" s="260"/>
      <c r="J133" s="260"/>
      <c r="K133" s="260"/>
      <c r="L133" s="260"/>
      <c r="M133" s="260"/>
    </row>
    <row r="134" spans="1:13" s="95" customFormat="1" ht="24" customHeight="1" x14ac:dyDescent="0.3">
      <c r="A134" s="260"/>
      <c r="B134" s="297"/>
      <c r="C134" s="297" t="s">
        <v>137</v>
      </c>
      <c r="D134" s="298">
        <f t="shared" si="10"/>
        <v>302.39926851901743</v>
      </c>
      <c r="E134" s="298">
        <f t="shared" si="11"/>
        <v>372.60073148098257</v>
      </c>
      <c r="F134" s="298">
        <f t="shared" si="8"/>
        <v>144779.04815764737</v>
      </c>
      <c r="G134" s="292"/>
      <c r="H134" s="260"/>
      <c r="I134" s="260"/>
      <c r="J134" s="260"/>
      <c r="K134" s="260"/>
      <c r="L134" s="260"/>
      <c r="M134" s="260"/>
    </row>
    <row r="135" spans="1:13" s="95" customFormat="1" ht="24" customHeight="1" x14ac:dyDescent="0.3">
      <c r="A135" s="260"/>
      <c r="B135" s="297"/>
      <c r="C135" s="297" t="s">
        <v>138</v>
      </c>
      <c r="D135" s="298">
        <f t="shared" si="10"/>
        <v>301.62301699509868</v>
      </c>
      <c r="E135" s="298">
        <f t="shared" si="11"/>
        <v>373.37698300490132</v>
      </c>
      <c r="F135" s="298">
        <f t="shared" si="8"/>
        <v>144405.67117464246</v>
      </c>
      <c r="G135" s="292"/>
      <c r="H135" s="260"/>
      <c r="I135" s="260"/>
      <c r="J135" s="260"/>
      <c r="K135" s="260"/>
      <c r="L135" s="260"/>
      <c r="M135" s="260"/>
    </row>
    <row r="136" spans="1:13" s="95" customFormat="1" ht="24" customHeight="1" x14ac:dyDescent="0.3">
      <c r="A136" s="260"/>
      <c r="B136" s="297"/>
      <c r="C136" s="297" t="s">
        <v>139</v>
      </c>
      <c r="D136" s="298">
        <f t="shared" si="10"/>
        <v>300.84514828050516</v>
      </c>
      <c r="E136" s="298">
        <f t="shared" si="11"/>
        <v>374.15485171949484</v>
      </c>
      <c r="F136" s="298">
        <f t="shared" si="8"/>
        <v>144031.51632292295</v>
      </c>
      <c r="G136" s="292"/>
      <c r="H136" s="260"/>
      <c r="I136" s="260"/>
      <c r="J136" s="260"/>
      <c r="K136" s="260"/>
      <c r="L136" s="260"/>
      <c r="M136" s="260"/>
    </row>
    <row r="137" spans="1:13" s="95" customFormat="1" ht="24" customHeight="1" x14ac:dyDescent="0.3">
      <c r="A137" s="260"/>
      <c r="B137" s="297"/>
      <c r="C137" s="297" t="s">
        <v>140</v>
      </c>
      <c r="D137" s="298">
        <f t="shared" si="10"/>
        <v>300.0656590060895</v>
      </c>
      <c r="E137" s="298">
        <f t="shared" si="11"/>
        <v>374.9343409939105</v>
      </c>
      <c r="F137" s="298">
        <f t="shared" si="8"/>
        <v>143656.58198192905</v>
      </c>
      <c r="G137" s="292"/>
      <c r="H137" s="260"/>
      <c r="I137" s="260"/>
      <c r="J137" s="260"/>
      <c r="K137" s="260"/>
      <c r="L137" s="260"/>
      <c r="M137" s="260"/>
    </row>
    <row r="138" spans="1:13" s="95" customFormat="1" ht="24" customHeight="1" x14ac:dyDescent="0.3">
      <c r="A138" s="260"/>
      <c r="B138" s="297"/>
      <c r="C138" s="297" t="s">
        <v>141</v>
      </c>
      <c r="D138" s="298">
        <f t="shared" si="10"/>
        <v>299.28454579568552</v>
      </c>
      <c r="E138" s="298">
        <f t="shared" si="11"/>
        <v>375.71545420431448</v>
      </c>
      <c r="F138" s="298">
        <f t="shared" si="8"/>
        <v>143280.86652772472</v>
      </c>
      <c r="G138" s="292"/>
      <c r="H138" s="260"/>
      <c r="I138" s="260"/>
      <c r="J138" s="260"/>
      <c r="K138" s="260"/>
      <c r="L138" s="260"/>
      <c r="M138" s="260"/>
    </row>
    <row r="139" spans="1:13" s="95" customFormat="1" ht="24" customHeight="1" x14ac:dyDescent="0.3">
      <c r="A139" s="260"/>
      <c r="B139" s="297"/>
      <c r="C139" s="297" t="s">
        <v>142</v>
      </c>
      <c r="D139" s="298">
        <f t="shared" si="10"/>
        <v>298.50180526609319</v>
      </c>
      <c r="E139" s="298">
        <f t="shared" si="11"/>
        <v>376.49819473390681</v>
      </c>
      <c r="F139" s="298">
        <f t="shared" si="8"/>
        <v>142904.36833299082</v>
      </c>
      <c r="G139" s="292"/>
      <c r="H139" s="260"/>
      <c r="I139" s="260"/>
      <c r="J139" s="260"/>
      <c r="K139" s="260"/>
      <c r="L139" s="260"/>
      <c r="M139" s="260"/>
    </row>
    <row r="140" spans="1:13" s="95" customFormat="1" ht="24" customHeight="1" x14ac:dyDescent="0.3">
      <c r="A140" s="260"/>
      <c r="B140" s="297"/>
      <c r="C140" s="297" t="s">
        <v>143</v>
      </c>
      <c r="D140" s="298">
        <f t="shared" si="10"/>
        <v>297.71743402706426</v>
      </c>
      <c r="E140" s="298">
        <f t="shared" si="11"/>
        <v>377.28256597293574</v>
      </c>
      <c r="F140" s="298">
        <f t="shared" si="8"/>
        <v>142527.08576701788</v>
      </c>
      <c r="G140" s="292"/>
      <c r="H140" s="260"/>
      <c r="I140" s="260"/>
      <c r="J140" s="260"/>
      <c r="K140" s="260"/>
      <c r="L140" s="260"/>
      <c r="M140" s="260"/>
    </row>
    <row r="141" spans="1:13" s="95" customFormat="1" ht="24" customHeight="1" x14ac:dyDescent="0.3">
      <c r="A141" s="260"/>
      <c r="B141" s="297"/>
      <c r="C141" s="297" t="s">
        <v>144</v>
      </c>
      <c r="D141" s="298">
        <f t="shared" si="10"/>
        <v>296.93142868128729</v>
      </c>
      <c r="E141" s="298">
        <f t="shared" si="11"/>
        <v>378.06857131871271</v>
      </c>
      <c r="F141" s="298">
        <f t="shared" si="8"/>
        <v>142149.01719569915</v>
      </c>
      <c r="G141" s="292"/>
      <c r="H141" s="260"/>
      <c r="I141" s="260"/>
      <c r="J141" s="260"/>
      <c r="K141" s="260"/>
      <c r="L141" s="260"/>
      <c r="M141" s="260"/>
    </row>
    <row r="142" spans="1:13" s="95" customFormat="1" ht="24" customHeight="1" x14ac:dyDescent="0.3">
      <c r="A142" s="260"/>
      <c r="B142" s="297"/>
      <c r="C142" s="297" t="s">
        <v>145</v>
      </c>
      <c r="D142" s="298">
        <f t="shared" si="10"/>
        <v>296.14378582437325</v>
      </c>
      <c r="E142" s="298">
        <f t="shared" si="11"/>
        <v>378.85621417562675</v>
      </c>
      <c r="F142" s="298">
        <f t="shared" si="8"/>
        <v>141770.16098152351</v>
      </c>
      <c r="G142" s="292"/>
      <c r="H142" s="260"/>
      <c r="I142" s="292"/>
      <c r="J142" s="260"/>
      <c r="K142" s="260"/>
      <c r="L142" s="260"/>
      <c r="M142" s="260"/>
    </row>
    <row r="143" spans="1:13" s="95" customFormat="1" ht="24" customHeight="1" x14ac:dyDescent="0.3">
      <c r="A143" s="260"/>
      <c r="B143" s="297">
        <v>11</v>
      </c>
      <c r="C143" s="297" t="s">
        <v>146</v>
      </c>
      <c r="D143" s="298">
        <f t="shared" si="10"/>
        <v>295.35450204484067</v>
      </c>
      <c r="E143" s="298">
        <f t="shared" si="11"/>
        <v>379.64549795515933</v>
      </c>
      <c r="F143" s="298">
        <f t="shared" si="8"/>
        <v>141390.51548356836</v>
      </c>
      <c r="G143" s="292"/>
      <c r="H143" s="260"/>
      <c r="I143" s="260"/>
      <c r="J143" s="260"/>
      <c r="K143" s="260"/>
      <c r="L143" s="260"/>
      <c r="M143" s="260"/>
    </row>
    <row r="144" spans="1:13" s="95" customFormat="1" ht="24" customHeight="1" x14ac:dyDescent="0.3">
      <c r="A144" s="260"/>
      <c r="B144" s="297"/>
      <c r="C144" s="297" t="s">
        <v>147</v>
      </c>
      <c r="D144" s="298">
        <f t="shared" si="10"/>
        <v>294.56357392410081</v>
      </c>
      <c r="E144" s="298">
        <f t="shared" si="11"/>
        <v>380.43642607589919</v>
      </c>
      <c r="F144" s="298">
        <f t="shared" si="8"/>
        <v>141010.07905749246</v>
      </c>
      <c r="G144" s="292"/>
      <c r="H144" s="260"/>
      <c r="I144" s="260"/>
      <c r="J144" s="260"/>
      <c r="K144" s="260"/>
      <c r="L144" s="260"/>
      <c r="M144" s="260"/>
    </row>
    <row r="145" spans="1:13" s="95" customFormat="1" ht="24" customHeight="1" x14ac:dyDescent="0.3">
      <c r="A145" s="260"/>
      <c r="B145" s="297"/>
      <c r="C145" s="297" t="s">
        <v>148</v>
      </c>
      <c r="D145" s="298">
        <f t="shared" si="10"/>
        <v>293.77099803644262</v>
      </c>
      <c r="E145" s="298">
        <f t="shared" si="11"/>
        <v>381.22900196355738</v>
      </c>
      <c r="F145" s="298">
        <f t="shared" si="8"/>
        <v>140628.85005552889</v>
      </c>
      <c r="G145" s="292"/>
      <c r="H145" s="260"/>
      <c r="I145" s="260"/>
      <c r="J145" s="260"/>
      <c r="K145" s="260"/>
      <c r="L145" s="260"/>
      <c r="M145" s="260"/>
    </row>
    <row r="146" spans="1:13" s="95" customFormat="1" ht="24" customHeight="1" x14ac:dyDescent="0.3">
      <c r="A146" s="260"/>
      <c r="B146" s="297"/>
      <c r="C146" s="297" t="s">
        <v>149</v>
      </c>
      <c r="D146" s="298">
        <f t="shared" si="10"/>
        <v>292.97677094901849</v>
      </c>
      <c r="E146" s="298">
        <f t="shared" si="11"/>
        <v>382.02322905098151</v>
      </c>
      <c r="F146" s="298">
        <f t="shared" si="8"/>
        <v>140246.82682647792</v>
      </c>
      <c r="G146" s="292"/>
      <c r="H146" s="260"/>
      <c r="I146" s="260"/>
      <c r="J146" s="260"/>
      <c r="K146" s="260"/>
      <c r="L146" s="260"/>
      <c r="M146" s="260"/>
    </row>
    <row r="147" spans="1:13" s="95" customFormat="1" ht="24" customHeight="1" x14ac:dyDescent="0.3">
      <c r="A147" s="260"/>
      <c r="B147" s="297"/>
      <c r="C147" s="297" t="s">
        <v>150</v>
      </c>
      <c r="D147" s="298">
        <f t="shared" si="10"/>
        <v>292.18088922182903</v>
      </c>
      <c r="E147" s="298">
        <f t="shared" si="11"/>
        <v>382.81911077817097</v>
      </c>
      <c r="F147" s="298">
        <f t="shared" si="8"/>
        <v>139864.00771569976</v>
      </c>
      <c r="G147" s="292"/>
      <c r="H147" s="260"/>
      <c r="I147" s="260"/>
      <c r="J147" s="260"/>
      <c r="K147" s="260"/>
      <c r="L147" s="260"/>
      <c r="M147" s="260"/>
    </row>
    <row r="148" spans="1:13" s="95" customFormat="1" ht="24" customHeight="1" x14ac:dyDescent="0.3">
      <c r="A148" s="260"/>
      <c r="B148" s="297"/>
      <c r="C148" s="297" t="s">
        <v>151</v>
      </c>
      <c r="D148" s="298">
        <f t="shared" si="10"/>
        <v>291.38334940770784</v>
      </c>
      <c r="E148" s="298">
        <f t="shared" si="11"/>
        <v>383.61665059229216</v>
      </c>
      <c r="F148" s="298">
        <f t="shared" si="8"/>
        <v>139480.39106510745</v>
      </c>
      <c r="G148" s="292"/>
      <c r="H148" s="260"/>
      <c r="I148" s="260"/>
      <c r="J148" s="260"/>
      <c r="K148" s="260"/>
      <c r="L148" s="260"/>
      <c r="M148" s="260"/>
    </row>
    <row r="149" spans="1:13" s="95" customFormat="1" ht="24" customHeight="1" x14ac:dyDescent="0.3">
      <c r="A149" s="260"/>
      <c r="B149" s="297"/>
      <c r="C149" s="297" t="s">
        <v>152</v>
      </c>
      <c r="D149" s="298">
        <f t="shared" si="10"/>
        <v>290.58414805230723</v>
      </c>
      <c r="E149" s="298">
        <f t="shared" si="11"/>
        <v>384.41585194769277</v>
      </c>
      <c r="F149" s="298">
        <f t="shared" si="8"/>
        <v>139095.97521315975</v>
      </c>
      <c r="G149" s="292"/>
      <c r="H149" s="260"/>
      <c r="I149" s="260"/>
      <c r="J149" s="260"/>
      <c r="K149" s="260"/>
      <c r="L149" s="260"/>
      <c r="M149" s="260"/>
    </row>
    <row r="150" spans="1:13" s="95" customFormat="1" ht="24" customHeight="1" x14ac:dyDescent="0.3">
      <c r="A150" s="260"/>
      <c r="B150" s="297"/>
      <c r="C150" s="297" t="s">
        <v>153</v>
      </c>
      <c r="D150" s="298">
        <f t="shared" si="10"/>
        <v>289.78328169408286</v>
      </c>
      <c r="E150" s="298">
        <f t="shared" si="11"/>
        <v>385.21671830591714</v>
      </c>
      <c r="F150" s="298">
        <f t="shared" si="8"/>
        <v>138710.75849485383</v>
      </c>
      <c r="G150" s="292"/>
      <c r="H150" s="260"/>
      <c r="I150" s="260"/>
      <c r="J150" s="260"/>
      <c r="K150" s="260"/>
      <c r="L150" s="260"/>
      <c r="M150" s="260"/>
    </row>
    <row r="151" spans="1:13" s="95" customFormat="1" ht="24" customHeight="1" x14ac:dyDescent="0.3">
      <c r="A151" s="260"/>
      <c r="B151" s="297"/>
      <c r="C151" s="297" t="s">
        <v>154</v>
      </c>
      <c r="D151" s="298">
        <f t="shared" si="10"/>
        <v>288.98074686427884</v>
      </c>
      <c r="E151" s="298">
        <f t="shared" si="11"/>
        <v>386.01925313572116</v>
      </c>
      <c r="F151" s="298">
        <f t="shared" si="8"/>
        <v>138324.73924171811</v>
      </c>
      <c r="G151" s="292"/>
      <c r="H151" s="260"/>
      <c r="I151" s="260"/>
      <c r="J151" s="260"/>
      <c r="K151" s="260"/>
      <c r="L151" s="260"/>
      <c r="M151" s="260"/>
    </row>
    <row r="152" spans="1:13" s="95" customFormat="1" ht="24" customHeight="1" x14ac:dyDescent="0.3">
      <c r="A152" s="260"/>
      <c r="B152" s="297"/>
      <c r="C152" s="297" t="s">
        <v>155</v>
      </c>
      <c r="D152" s="298">
        <f t="shared" si="10"/>
        <v>288.17654008691272</v>
      </c>
      <c r="E152" s="298">
        <f t="shared" si="11"/>
        <v>386.82345991308728</v>
      </c>
      <c r="F152" s="298">
        <f t="shared" ref="F152:F215" si="12">IF(F151-E152&gt;0,F151-E152,0)</f>
        <v>137937.91578180503</v>
      </c>
      <c r="G152" s="292"/>
      <c r="H152" s="260"/>
      <c r="I152" s="260"/>
      <c r="J152" s="260"/>
      <c r="K152" s="260"/>
      <c r="L152" s="260"/>
      <c r="M152" s="260"/>
    </row>
    <row r="153" spans="1:13" s="95" customFormat="1" ht="24" customHeight="1" x14ac:dyDescent="0.3">
      <c r="A153" s="260"/>
      <c r="B153" s="297"/>
      <c r="C153" s="297" t="s">
        <v>156</v>
      </c>
      <c r="D153" s="298">
        <f t="shared" si="10"/>
        <v>287.37065787876048</v>
      </c>
      <c r="E153" s="298">
        <f t="shared" si="11"/>
        <v>387.62934212123952</v>
      </c>
      <c r="F153" s="298">
        <f t="shared" si="12"/>
        <v>137550.28643968378</v>
      </c>
      <c r="G153" s="292"/>
      <c r="H153" s="260"/>
      <c r="I153" s="260"/>
      <c r="J153" s="260"/>
      <c r="K153" s="260"/>
      <c r="L153" s="260"/>
      <c r="M153" s="260"/>
    </row>
    <row r="154" spans="1:13" s="95" customFormat="1" ht="24" customHeight="1" x14ac:dyDescent="0.3">
      <c r="A154" s="260"/>
      <c r="B154" s="297"/>
      <c r="C154" s="297" t="s">
        <v>157</v>
      </c>
      <c r="D154" s="298">
        <f t="shared" si="10"/>
        <v>286.56309674934124</v>
      </c>
      <c r="E154" s="298">
        <f t="shared" si="11"/>
        <v>388.43690325065876</v>
      </c>
      <c r="F154" s="298">
        <f t="shared" si="12"/>
        <v>137161.84953643312</v>
      </c>
      <c r="G154" s="292"/>
      <c r="H154" s="260"/>
      <c r="I154" s="292"/>
      <c r="J154" s="260"/>
      <c r="K154" s="260"/>
      <c r="L154" s="260"/>
      <c r="M154" s="260"/>
    </row>
    <row r="155" spans="1:13" s="95" customFormat="1" ht="24" customHeight="1" x14ac:dyDescent="0.3">
      <c r="A155" s="260"/>
      <c r="B155" s="297">
        <v>12</v>
      </c>
      <c r="C155" s="297" t="s">
        <v>158</v>
      </c>
      <c r="D155" s="298">
        <f t="shared" si="10"/>
        <v>285.75385320090237</v>
      </c>
      <c r="E155" s="298">
        <f t="shared" si="11"/>
        <v>389.24614679909763</v>
      </c>
      <c r="F155" s="298">
        <f t="shared" si="12"/>
        <v>136772.60338963402</v>
      </c>
      <c r="G155" s="292"/>
      <c r="H155" s="260"/>
      <c r="I155" s="260"/>
      <c r="J155" s="260"/>
      <c r="K155" s="260"/>
      <c r="L155" s="260"/>
      <c r="M155" s="260"/>
    </row>
    <row r="156" spans="1:13" s="95" customFormat="1" ht="24" customHeight="1" x14ac:dyDescent="0.3">
      <c r="A156" s="260"/>
      <c r="B156" s="297"/>
      <c r="C156" s="297" t="s">
        <v>159</v>
      </c>
      <c r="D156" s="298">
        <f t="shared" si="10"/>
        <v>284.9429237284042</v>
      </c>
      <c r="E156" s="298">
        <f t="shared" si="11"/>
        <v>390.0570762715958</v>
      </c>
      <c r="F156" s="298">
        <f t="shared" si="12"/>
        <v>136382.54631336243</v>
      </c>
      <c r="G156" s="292"/>
      <c r="H156" s="260"/>
      <c r="I156" s="260"/>
      <c r="J156" s="260"/>
      <c r="K156" s="260"/>
      <c r="L156" s="260"/>
      <c r="M156" s="260"/>
    </row>
    <row r="157" spans="1:13" s="95" customFormat="1" ht="24" customHeight="1" x14ac:dyDescent="0.3">
      <c r="A157" s="260"/>
      <c r="B157" s="297"/>
      <c r="C157" s="297" t="s">
        <v>160</v>
      </c>
      <c r="D157" s="298">
        <f t="shared" si="10"/>
        <v>284.13030481950506</v>
      </c>
      <c r="E157" s="298">
        <f t="shared" si="11"/>
        <v>390.86969518049494</v>
      </c>
      <c r="F157" s="298">
        <f t="shared" si="12"/>
        <v>135991.67661818193</v>
      </c>
      <c r="G157" s="292"/>
      <c r="H157" s="260"/>
      <c r="I157" s="260"/>
      <c r="J157" s="260"/>
      <c r="K157" s="260"/>
      <c r="L157" s="260"/>
      <c r="M157" s="260"/>
    </row>
    <row r="158" spans="1:13" s="95" customFormat="1" ht="24" customHeight="1" x14ac:dyDescent="0.3">
      <c r="A158" s="260"/>
      <c r="B158" s="297"/>
      <c r="C158" s="297" t="s">
        <v>161</v>
      </c>
      <c r="D158" s="298">
        <f t="shared" si="10"/>
        <v>283.31599295454572</v>
      </c>
      <c r="E158" s="298">
        <f t="shared" si="11"/>
        <v>391.68400704545428</v>
      </c>
      <c r="F158" s="298">
        <f t="shared" si="12"/>
        <v>135599.99261113646</v>
      </c>
      <c r="G158" s="292"/>
      <c r="H158" s="260"/>
      <c r="I158" s="260"/>
      <c r="J158" s="260"/>
      <c r="K158" s="260"/>
      <c r="L158" s="260"/>
      <c r="M158" s="260"/>
    </row>
    <row r="159" spans="1:13" s="95" customFormat="1" ht="24" customHeight="1" x14ac:dyDescent="0.3">
      <c r="A159" s="260"/>
      <c r="B159" s="297"/>
      <c r="C159" s="297" t="s">
        <v>162</v>
      </c>
      <c r="D159" s="298">
        <f t="shared" si="10"/>
        <v>282.49998460653433</v>
      </c>
      <c r="E159" s="298">
        <f t="shared" si="11"/>
        <v>392.50001539346567</v>
      </c>
      <c r="F159" s="298">
        <f t="shared" si="12"/>
        <v>135207.49259574301</v>
      </c>
      <c r="G159" s="292"/>
      <c r="H159" s="260"/>
      <c r="I159" s="260"/>
      <c r="J159" s="260"/>
      <c r="K159" s="260"/>
      <c r="L159" s="260"/>
      <c r="M159" s="260"/>
    </row>
    <row r="160" spans="1:13" s="95" customFormat="1" ht="24" customHeight="1" x14ac:dyDescent="0.3">
      <c r="A160" s="260"/>
      <c r="B160" s="297"/>
      <c r="C160" s="297" t="s">
        <v>163</v>
      </c>
      <c r="D160" s="298">
        <f t="shared" si="10"/>
        <v>281.68227624113126</v>
      </c>
      <c r="E160" s="298">
        <f t="shared" si="11"/>
        <v>393.31772375886874</v>
      </c>
      <c r="F160" s="298">
        <f t="shared" si="12"/>
        <v>134814.17487198414</v>
      </c>
      <c r="G160" s="292"/>
      <c r="H160" s="260"/>
      <c r="I160" s="260"/>
      <c r="J160" s="260"/>
      <c r="K160" s="260"/>
      <c r="L160" s="260"/>
      <c r="M160" s="260"/>
    </row>
    <row r="161" spans="1:13" s="95" customFormat="1" ht="24" customHeight="1" x14ac:dyDescent="0.3">
      <c r="A161" s="260"/>
      <c r="B161" s="297"/>
      <c r="C161" s="297" t="s">
        <v>164</v>
      </c>
      <c r="D161" s="298">
        <f t="shared" si="10"/>
        <v>280.86286431663359</v>
      </c>
      <c r="E161" s="298">
        <f t="shared" si="11"/>
        <v>394.13713568336641</v>
      </c>
      <c r="F161" s="298">
        <f t="shared" si="12"/>
        <v>134420.03773630079</v>
      </c>
      <c r="G161" s="292"/>
      <c r="H161" s="260"/>
      <c r="I161" s="260"/>
      <c r="J161" s="260"/>
      <c r="K161" s="260"/>
      <c r="L161" s="260"/>
      <c r="M161" s="260"/>
    </row>
    <row r="162" spans="1:13" s="95" customFormat="1" ht="24" customHeight="1" x14ac:dyDescent="0.3">
      <c r="A162" s="260"/>
      <c r="B162" s="297"/>
      <c r="C162" s="297" t="s">
        <v>165</v>
      </c>
      <c r="D162" s="298">
        <f t="shared" si="10"/>
        <v>280.04174528396004</v>
      </c>
      <c r="E162" s="298">
        <f t="shared" si="11"/>
        <v>394.95825471603996</v>
      </c>
      <c r="F162" s="298">
        <f t="shared" si="12"/>
        <v>134025.07948158475</v>
      </c>
      <c r="G162" s="292"/>
      <c r="H162" s="260"/>
      <c r="I162" s="260"/>
      <c r="J162" s="260"/>
      <c r="K162" s="260"/>
      <c r="L162" s="260"/>
      <c r="M162" s="260"/>
    </row>
    <row r="163" spans="1:13" s="95" customFormat="1" ht="24" customHeight="1" x14ac:dyDescent="0.3">
      <c r="A163" s="260"/>
      <c r="B163" s="297"/>
      <c r="C163" s="297" t="s">
        <v>166</v>
      </c>
      <c r="D163" s="298">
        <f t="shared" si="10"/>
        <v>279.21891558663492</v>
      </c>
      <c r="E163" s="298">
        <f t="shared" si="11"/>
        <v>395.78108441336508</v>
      </c>
      <c r="F163" s="298">
        <f t="shared" si="12"/>
        <v>133629.29839717137</v>
      </c>
      <c r="G163" s="292"/>
      <c r="H163" s="260"/>
      <c r="I163" s="260"/>
      <c r="J163" s="260"/>
      <c r="K163" s="260"/>
      <c r="L163" s="260"/>
      <c r="M163" s="260"/>
    </row>
    <row r="164" spans="1:13" s="95" customFormat="1" ht="24" customHeight="1" x14ac:dyDescent="0.3">
      <c r="A164" s="260"/>
      <c r="B164" s="297"/>
      <c r="C164" s="297" t="s">
        <v>167</v>
      </c>
      <c r="D164" s="298">
        <f t="shared" si="10"/>
        <v>278.39437166077369</v>
      </c>
      <c r="E164" s="298">
        <f t="shared" si="11"/>
        <v>396.60562833922631</v>
      </c>
      <c r="F164" s="298">
        <f t="shared" si="12"/>
        <v>133232.69276883214</v>
      </c>
      <c r="G164" s="292"/>
      <c r="H164" s="260"/>
      <c r="I164" s="260"/>
      <c r="J164" s="260"/>
      <c r="K164" s="260"/>
      <c r="L164" s="260"/>
      <c r="M164" s="260"/>
    </row>
    <row r="165" spans="1:13" s="95" customFormat="1" ht="24" customHeight="1" x14ac:dyDescent="0.3">
      <c r="A165" s="260"/>
      <c r="B165" s="297"/>
      <c r="C165" s="297" t="s">
        <v>168</v>
      </c>
      <c r="D165" s="298">
        <f t="shared" si="10"/>
        <v>277.56810993506696</v>
      </c>
      <c r="E165" s="298">
        <f t="shared" si="11"/>
        <v>397.43189006493304</v>
      </c>
      <c r="F165" s="298">
        <f t="shared" si="12"/>
        <v>132835.26087876721</v>
      </c>
      <c r="G165" s="292"/>
      <c r="H165" s="260"/>
      <c r="I165" s="260"/>
      <c r="J165" s="260"/>
      <c r="K165" s="260"/>
      <c r="L165" s="260"/>
      <c r="M165" s="260"/>
    </row>
    <row r="166" spans="1:13" s="95" customFormat="1" ht="24" customHeight="1" x14ac:dyDescent="0.3">
      <c r="A166" s="260"/>
      <c r="B166" s="297"/>
      <c r="C166" s="297" t="s">
        <v>169</v>
      </c>
      <c r="D166" s="298">
        <f t="shared" si="10"/>
        <v>276.74012683076501</v>
      </c>
      <c r="E166" s="298">
        <f t="shared" si="11"/>
        <v>398.25987316923499</v>
      </c>
      <c r="F166" s="298">
        <f t="shared" si="12"/>
        <v>132437.00100559797</v>
      </c>
      <c r="G166" s="292"/>
      <c r="H166" s="260"/>
      <c r="I166" s="292"/>
      <c r="J166" s="260"/>
      <c r="K166" s="260"/>
      <c r="L166" s="260"/>
      <c r="M166" s="260"/>
    </row>
    <row r="167" spans="1:13" s="95" customFormat="1" ht="24" customHeight="1" x14ac:dyDescent="0.3">
      <c r="A167" s="260"/>
      <c r="B167" s="297">
        <v>13</v>
      </c>
      <c r="C167" s="297" t="s">
        <v>170</v>
      </c>
      <c r="D167" s="298">
        <f t="shared" si="10"/>
        <v>275.91041876166247</v>
      </c>
      <c r="E167" s="298">
        <f t="shared" si="11"/>
        <v>399.08958123833753</v>
      </c>
      <c r="F167" s="298">
        <f t="shared" si="12"/>
        <v>132037.91142435963</v>
      </c>
      <c r="G167" s="292"/>
      <c r="H167" s="260"/>
      <c r="I167" s="260"/>
      <c r="J167" s="260"/>
      <c r="K167" s="260"/>
      <c r="L167" s="260"/>
      <c r="M167" s="260"/>
    </row>
    <row r="168" spans="1:13" s="95" customFormat="1" ht="24" customHeight="1" x14ac:dyDescent="0.3">
      <c r="A168" s="260"/>
      <c r="B168" s="297"/>
      <c r="C168" s="297" t="s">
        <v>171</v>
      </c>
      <c r="D168" s="298">
        <f t="shared" si="10"/>
        <v>275.07898213408254</v>
      </c>
      <c r="E168" s="298">
        <f t="shared" si="11"/>
        <v>399.92101786591746</v>
      </c>
      <c r="F168" s="298">
        <f t="shared" si="12"/>
        <v>131637.99040649371</v>
      </c>
      <c r="G168" s="292"/>
      <c r="H168" s="260"/>
      <c r="I168" s="260"/>
      <c r="J168" s="260"/>
      <c r="K168" s="260"/>
      <c r="L168" s="260"/>
      <c r="M168" s="260"/>
    </row>
    <row r="169" spans="1:13" s="95" customFormat="1" ht="24" customHeight="1" x14ac:dyDescent="0.3">
      <c r="A169" s="260"/>
      <c r="B169" s="297"/>
      <c r="C169" s="297" t="s">
        <v>172</v>
      </c>
      <c r="D169" s="298">
        <f t="shared" si="10"/>
        <v>274.24581334686189</v>
      </c>
      <c r="E169" s="298">
        <f t="shared" si="11"/>
        <v>400.75418665313811</v>
      </c>
      <c r="F169" s="298">
        <f t="shared" si="12"/>
        <v>131237.23621984059</v>
      </c>
      <c r="G169" s="292"/>
      <c r="H169" s="260"/>
      <c r="I169" s="260"/>
      <c r="J169" s="260"/>
      <c r="K169" s="260"/>
      <c r="L169" s="260"/>
      <c r="M169" s="260"/>
    </row>
    <row r="170" spans="1:13" s="95" customFormat="1" ht="24" customHeight="1" x14ac:dyDescent="0.3">
      <c r="A170" s="260"/>
      <c r="B170" s="297"/>
      <c r="C170" s="297" t="s">
        <v>173</v>
      </c>
      <c r="D170" s="298">
        <f t="shared" si="10"/>
        <v>273.41090879133458</v>
      </c>
      <c r="E170" s="298">
        <f t="shared" si="11"/>
        <v>401.58909120866542</v>
      </c>
      <c r="F170" s="298">
        <f t="shared" si="12"/>
        <v>130835.64712863193</v>
      </c>
      <c r="G170" s="292"/>
      <c r="H170" s="260"/>
      <c r="I170" s="260"/>
      <c r="J170" s="260"/>
      <c r="K170" s="260"/>
      <c r="L170" s="260"/>
      <c r="M170" s="260"/>
    </row>
    <row r="171" spans="1:13" s="95" customFormat="1" ht="24" customHeight="1" x14ac:dyDescent="0.3">
      <c r="A171" s="260"/>
      <c r="B171" s="297"/>
      <c r="C171" s="297" t="s">
        <v>174</v>
      </c>
      <c r="D171" s="298">
        <f t="shared" si="10"/>
        <v>272.57426485131657</v>
      </c>
      <c r="E171" s="298">
        <f t="shared" si="11"/>
        <v>402.42573514868343</v>
      </c>
      <c r="F171" s="298">
        <f t="shared" si="12"/>
        <v>130433.22139348324</v>
      </c>
      <c r="G171" s="292"/>
      <c r="H171" s="260"/>
      <c r="I171" s="260"/>
      <c r="J171" s="260"/>
      <c r="K171" s="260"/>
      <c r="L171" s="260"/>
      <c r="M171" s="260"/>
    </row>
    <row r="172" spans="1:13" s="95" customFormat="1" ht="24" customHeight="1" x14ac:dyDescent="0.3">
      <c r="A172" s="260"/>
      <c r="B172" s="297"/>
      <c r="C172" s="297" t="s">
        <v>175</v>
      </c>
      <c r="D172" s="298">
        <f t="shared" si="10"/>
        <v>271.73587790309011</v>
      </c>
      <c r="E172" s="298">
        <f t="shared" si="11"/>
        <v>403.26412209690989</v>
      </c>
      <c r="F172" s="298">
        <f t="shared" si="12"/>
        <v>130029.95727138633</v>
      </c>
      <c r="G172" s="292"/>
      <c r="H172" s="260"/>
      <c r="I172" s="260"/>
      <c r="J172" s="260"/>
      <c r="K172" s="260"/>
      <c r="L172" s="260"/>
      <c r="M172" s="260"/>
    </row>
    <row r="173" spans="1:13" s="95" customFormat="1" ht="24" customHeight="1" x14ac:dyDescent="0.3">
      <c r="A173" s="260"/>
      <c r="B173" s="297"/>
      <c r="C173" s="297" t="s">
        <v>176</v>
      </c>
      <c r="D173" s="298">
        <f t="shared" si="10"/>
        <v>270.89574431538824</v>
      </c>
      <c r="E173" s="298">
        <f t="shared" si="11"/>
        <v>404.10425568461176</v>
      </c>
      <c r="F173" s="298">
        <f t="shared" si="12"/>
        <v>129625.85301570172</v>
      </c>
      <c r="G173" s="292"/>
      <c r="H173" s="260"/>
      <c r="I173" s="260"/>
      <c r="J173" s="260"/>
      <c r="K173" s="260"/>
      <c r="L173" s="260"/>
      <c r="M173" s="260"/>
    </row>
    <row r="174" spans="1:13" s="95" customFormat="1" ht="24" customHeight="1" x14ac:dyDescent="0.3">
      <c r="A174" s="260"/>
      <c r="B174" s="297"/>
      <c r="C174" s="297" t="s">
        <v>177</v>
      </c>
      <c r="D174" s="298">
        <f t="shared" si="10"/>
        <v>270.05386044937859</v>
      </c>
      <c r="E174" s="298">
        <f t="shared" si="11"/>
        <v>404.94613955062141</v>
      </c>
      <c r="F174" s="298">
        <f t="shared" si="12"/>
        <v>129220.9068761511</v>
      </c>
      <c r="G174" s="292"/>
      <c r="H174" s="260"/>
      <c r="I174" s="260"/>
      <c r="J174" s="260"/>
      <c r="K174" s="260"/>
      <c r="L174" s="260"/>
      <c r="M174" s="260"/>
    </row>
    <row r="175" spans="1:13" s="95" customFormat="1" ht="24" customHeight="1" x14ac:dyDescent="0.3">
      <c r="A175" s="260"/>
      <c r="B175" s="297"/>
      <c r="C175" s="297" t="s">
        <v>178</v>
      </c>
      <c r="D175" s="298">
        <f t="shared" si="10"/>
        <v>269.21022265864815</v>
      </c>
      <c r="E175" s="298">
        <f t="shared" si="11"/>
        <v>405.78977734135185</v>
      </c>
      <c r="F175" s="298">
        <f t="shared" si="12"/>
        <v>128815.11709880974</v>
      </c>
      <c r="G175" s="292"/>
      <c r="H175" s="260"/>
      <c r="I175" s="260"/>
      <c r="J175" s="260"/>
      <c r="K175" s="260"/>
      <c r="L175" s="260"/>
      <c r="M175" s="260"/>
    </row>
    <row r="176" spans="1:13" s="95" customFormat="1" ht="24" customHeight="1" x14ac:dyDescent="0.3">
      <c r="A176" s="260"/>
      <c r="B176" s="297"/>
      <c r="C176" s="297" t="s">
        <v>179</v>
      </c>
      <c r="D176" s="298">
        <f t="shared" si="10"/>
        <v>268.36482728918696</v>
      </c>
      <c r="E176" s="298">
        <f t="shared" si="11"/>
        <v>406.63517271081304</v>
      </c>
      <c r="F176" s="298">
        <f t="shared" si="12"/>
        <v>128408.48192609893</v>
      </c>
      <c r="G176" s="292"/>
      <c r="H176" s="260"/>
      <c r="I176" s="260"/>
      <c r="J176" s="260"/>
      <c r="K176" s="260"/>
      <c r="L176" s="260"/>
      <c r="M176" s="260"/>
    </row>
    <row r="177" spans="1:13" s="95" customFormat="1" ht="24" customHeight="1" x14ac:dyDescent="0.3">
      <c r="A177" s="260"/>
      <c r="B177" s="297"/>
      <c r="C177" s="297" t="s">
        <v>180</v>
      </c>
      <c r="D177" s="298">
        <f t="shared" si="10"/>
        <v>267.51767067937277</v>
      </c>
      <c r="E177" s="298">
        <f t="shared" si="11"/>
        <v>407.48232932062723</v>
      </c>
      <c r="F177" s="298">
        <f t="shared" si="12"/>
        <v>128000.9995967783</v>
      </c>
      <c r="G177" s="292"/>
      <c r="H177" s="260"/>
      <c r="I177" s="260"/>
      <c r="J177" s="260"/>
      <c r="K177" s="260"/>
      <c r="L177" s="260"/>
      <c r="M177" s="260"/>
    </row>
    <row r="178" spans="1:13" s="95" customFormat="1" ht="24" customHeight="1" x14ac:dyDescent="0.3">
      <c r="A178" s="260"/>
      <c r="B178" s="297"/>
      <c r="C178" s="297" t="s">
        <v>181</v>
      </c>
      <c r="D178" s="298">
        <f t="shared" si="10"/>
        <v>266.66874915995481</v>
      </c>
      <c r="E178" s="298">
        <f t="shared" si="11"/>
        <v>408.33125084004519</v>
      </c>
      <c r="F178" s="298">
        <f t="shared" si="12"/>
        <v>127592.66834593826</v>
      </c>
      <c r="G178" s="292"/>
      <c r="H178" s="260"/>
      <c r="I178" s="292"/>
      <c r="J178" s="260"/>
      <c r="K178" s="260"/>
      <c r="L178" s="260"/>
      <c r="M178" s="260"/>
    </row>
    <row r="179" spans="1:13" s="95" customFormat="1" ht="24" customHeight="1" x14ac:dyDescent="0.3">
      <c r="A179" s="260"/>
      <c r="B179" s="297">
        <v>14</v>
      </c>
      <c r="C179" s="297" t="s">
        <v>182</v>
      </c>
      <c r="D179" s="298">
        <f t="shared" si="10"/>
        <v>265.81805905403809</v>
      </c>
      <c r="E179" s="298">
        <f t="shared" si="11"/>
        <v>409.18194094596191</v>
      </c>
      <c r="F179" s="298">
        <f t="shared" si="12"/>
        <v>127183.48640499231</v>
      </c>
      <c r="G179" s="292"/>
      <c r="H179" s="260"/>
      <c r="I179" s="260"/>
      <c r="J179" s="260"/>
      <c r="K179" s="260"/>
      <c r="L179" s="260"/>
      <c r="M179" s="260"/>
    </row>
    <row r="180" spans="1:13" s="95" customFormat="1" ht="24" customHeight="1" x14ac:dyDescent="0.3">
      <c r="A180" s="260"/>
      <c r="B180" s="297"/>
      <c r="C180" s="297" t="s">
        <v>183</v>
      </c>
      <c r="D180" s="298">
        <f t="shared" si="10"/>
        <v>264.96559667706731</v>
      </c>
      <c r="E180" s="298">
        <f t="shared" si="11"/>
        <v>410.03440332293269</v>
      </c>
      <c r="F180" s="298">
        <f t="shared" si="12"/>
        <v>126773.45200166937</v>
      </c>
      <c r="G180" s="292"/>
      <c r="H180" s="260"/>
      <c r="I180" s="260"/>
      <c r="J180" s="260"/>
      <c r="K180" s="260"/>
      <c r="L180" s="260"/>
      <c r="M180" s="260"/>
    </row>
    <row r="181" spans="1:13" s="95" customFormat="1" ht="24" customHeight="1" x14ac:dyDescent="0.3">
      <c r="A181" s="260"/>
      <c r="B181" s="297"/>
      <c r="C181" s="297" t="s">
        <v>184</v>
      </c>
      <c r="D181" s="298">
        <f t="shared" si="10"/>
        <v>264.11135833681118</v>
      </c>
      <c r="E181" s="298">
        <f t="shared" si="11"/>
        <v>410.88864166318882</v>
      </c>
      <c r="F181" s="298">
        <f t="shared" si="12"/>
        <v>126362.56336000618</v>
      </c>
      <c r="G181" s="292"/>
      <c r="H181" s="260"/>
      <c r="I181" s="260"/>
      <c r="J181" s="260"/>
      <c r="K181" s="260"/>
      <c r="L181" s="260"/>
      <c r="M181" s="260"/>
    </row>
    <row r="182" spans="1:13" s="95" customFormat="1" ht="24" customHeight="1" x14ac:dyDescent="0.3">
      <c r="A182" s="260"/>
      <c r="B182" s="297"/>
      <c r="C182" s="297" t="s">
        <v>185</v>
      </c>
      <c r="D182" s="298">
        <f t="shared" si="10"/>
        <v>263.25534033334623</v>
      </c>
      <c r="E182" s="298">
        <f t="shared" si="11"/>
        <v>411.74465966665377</v>
      </c>
      <c r="F182" s="298">
        <f t="shared" si="12"/>
        <v>125950.81870033953</v>
      </c>
      <c r="G182" s="292"/>
      <c r="H182" s="260"/>
      <c r="I182" s="260"/>
      <c r="J182" s="260"/>
      <c r="K182" s="260"/>
      <c r="L182" s="260"/>
      <c r="M182" s="260"/>
    </row>
    <row r="183" spans="1:13" s="95" customFormat="1" ht="24" customHeight="1" x14ac:dyDescent="0.3">
      <c r="A183" s="260"/>
      <c r="B183" s="297"/>
      <c r="C183" s="297" t="s">
        <v>186</v>
      </c>
      <c r="D183" s="298">
        <f t="shared" si="10"/>
        <v>262.39753895904067</v>
      </c>
      <c r="E183" s="298">
        <f t="shared" si="11"/>
        <v>412.60246104095933</v>
      </c>
      <c r="F183" s="298">
        <f t="shared" si="12"/>
        <v>125538.21623929856</v>
      </c>
      <c r="G183" s="292"/>
      <c r="H183" s="260"/>
      <c r="I183" s="260"/>
      <c r="J183" s="260"/>
      <c r="K183" s="260"/>
      <c r="L183" s="260"/>
      <c r="M183" s="260"/>
    </row>
    <row r="184" spans="1:13" s="95" customFormat="1" ht="24" customHeight="1" x14ac:dyDescent="0.3">
      <c r="A184" s="260"/>
      <c r="B184" s="297"/>
      <c r="C184" s="297" t="s">
        <v>187</v>
      </c>
      <c r="D184" s="298">
        <f t="shared" si="10"/>
        <v>261.53795049853863</v>
      </c>
      <c r="E184" s="298">
        <f t="shared" si="11"/>
        <v>413.46204950146137</v>
      </c>
      <c r="F184" s="298">
        <f t="shared" si="12"/>
        <v>125124.7541897971</v>
      </c>
      <c r="G184" s="292"/>
      <c r="H184" s="260"/>
      <c r="I184" s="260"/>
      <c r="J184" s="260"/>
      <c r="K184" s="260"/>
      <c r="L184" s="260"/>
      <c r="M184" s="260"/>
    </row>
    <row r="185" spans="1:13" s="95" customFormat="1" ht="24" customHeight="1" x14ac:dyDescent="0.3">
      <c r="A185" s="260"/>
      <c r="B185" s="297"/>
      <c r="C185" s="297" t="s">
        <v>188</v>
      </c>
      <c r="D185" s="298">
        <f t="shared" si="10"/>
        <v>260.67657122874397</v>
      </c>
      <c r="E185" s="298">
        <f t="shared" si="11"/>
        <v>414.32342877125603</v>
      </c>
      <c r="F185" s="298">
        <f t="shared" si="12"/>
        <v>124710.43076102584</v>
      </c>
      <c r="G185" s="292"/>
      <c r="H185" s="260"/>
      <c r="I185" s="260"/>
      <c r="J185" s="260"/>
      <c r="K185" s="260"/>
      <c r="L185" s="260"/>
      <c r="M185" s="260"/>
    </row>
    <row r="186" spans="1:13" s="95" customFormat="1" ht="24" customHeight="1" x14ac:dyDescent="0.3">
      <c r="A186" s="260"/>
      <c r="B186" s="297"/>
      <c r="C186" s="297" t="s">
        <v>189</v>
      </c>
      <c r="D186" s="298">
        <f t="shared" si="10"/>
        <v>259.81339741880385</v>
      </c>
      <c r="E186" s="298">
        <f t="shared" si="11"/>
        <v>415.18660258119615</v>
      </c>
      <c r="F186" s="298">
        <f t="shared" si="12"/>
        <v>124295.24415844465</v>
      </c>
      <c r="G186" s="292"/>
      <c r="H186" s="260"/>
      <c r="I186" s="260"/>
      <c r="J186" s="260"/>
      <c r="K186" s="260"/>
      <c r="L186" s="260"/>
      <c r="M186" s="260"/>
    </row>
    <row r="187" spans="1:13" s="95" customFormat="1" ht="24" customHeight="1" x14ac:dyDescent="0.3">
      <c r="A187" s="260"/>
      <c r="B187" s="297"/>
      <c r="C187" s="297" t="s">
        <v>190</v>
      </c>
      <c r="D187" s="298">
        <f t="shared" si="10"/>
        <v>258.94842533009302</v>
      </c>
      <c r="E187" s="298">
        <f t="shared" si="11"/>
        <v>416.05157466990698</v>
      </c>
      <c r="F187" s="298">
        <f t="shared" si="12"/>
        <v>123879.19258377474</v>
      </c>
      <c r="G187" s="292"/>
      <c r="H187" s="260"/>
      <c r="I187" s="260"/>
      <c r="J187" s="260"/>
      <c r="K187" s="260"/>
      <c r="L187" s="260"/>
      <c r="M187" s="260"/>
    </row>
    <row r="188" spans="1:13" s="95" customFormat="1" ht="24" customHeight="1" x14ac:dyDescent="0.3">
      <c r="A188" s="260"/>
      <c r="B188" s="297"/>
      <c r="C188" s="297" t="s">
        <v>191</v>
      </c>
      <c r="D188" s="298">
        <f t="shared" si="10"/>
        <v>258.08165121619737</v>
      </c>
      <c r="E188" s="298">
        <f t="shared" si="11"/>
        <v>416.91834878380263</v>
      </c>
      <c r="F188" s="298">
        <f t="shared" si="12"/>
        <v>123462.27423499094</v>
      </c>
      <c r="G188" s="292"/>
      <c r="H188" s="260"/>
      <c r="I188" s="260"/>
      <c r="J188" s="260"/>
      <c r="K188" s="260"/>
      <c r="L188" s="260"/>
      <c r="M188" s="260"/>
    </row>
    <row r="189" spans="1:13" s="95" customFormat="1" ht="24" customHeight="1" x14ac:dyDescent="0.3">
      <c r="A189" s="260"/>
      <c r="B189" s="297"/>
      <c r="C189" s="297" t="s">
        <v>192</v>
      </c>
      <c r="D189" s="298">
        <f t="shared" si="10"/>
        <v>257.2130713228978</v>
      </c>
      <c r="E189" s="298">
        <f t="shared" si="11"/>
        <v>417.7869286771022</v>
      </c>
      <c r="F189" s="298">
        <f t="shared" si="12"/>
        <v>123044.48730631384</v>
      </c>
      <c r="G189" s="292"/>
      <c r="H189" s="260"/>
      <c r="I189" s="260"/>
      <c r="J189" s="260"/>
      <c r="K189" s="260"/>
      <c r="L189" s="260"/>
      <c r="M189" s="260"/>
    </row>
    <row r="190" spans="1:13" s="95" customFormat="1" ht="24" customHeight="1" x14ac:dyDescent="0.3">
      <c r="A190" s="260"/>
      <c r="B190" s="297"/>
      <c r="C190" s="297" t="s">
        <v>193</v>
      </c>
      <c r="D190" s="298">
        <f t="shared" si="10"/>
        <v>256.34268188815383</v>
      </c>
      <c r="E190" s="298">
        <f t="shared" si="11"/>
        <v>418.65731811184617</v>
      </c>
      <c r="F190" s="298">
        <f t="shared" si="12"/>
        <v>122625.82998820199</v>
      </c>
      <c r="G190" s="292"/>
      <c r="H190" s="260"/>
      <c r="I190" s="292"/>
      <c r="J190" s="260"/>
      <c r="K190" s="260"/>
      <c r="L190" s="260"/>
      <c r="M190" s="260"/>
    </row>
    <row r="191" spans="1:13" s="95" customFormat="1" ht="24" customHeight="1" x14ac:dyDescent="0.3">
      <c r="A191" s="260"/>
      <c r="B191" s="297">
        <v>15</v>
      </c>
      <c r="C191" s="297" t="s">
        <v>194</v>
      </c>
      <c r="D191" s="298">
        <f t="shared" si="10"/>
        <v>255.4704791420875</v>
      </c>
      <c r="E191" s="298">
        <f t="shared" si="11"/>
        <v>419.52952085791253</v>
      </c>
      <c r="F191" s="298">
        <f t="shared" si="12"/>
        <v>122206.30046734407</v>
      </c>
      <c r="G191" s="292"/>
      <c r="H191" s="260"/>
      <c r="I191" s="260"/>
      <c r="J191" s="260"/>
      <c r="K191" s="260"/>
      <c r="L191" s="260"/>
      <c r="M191" s="260"/>
    </row>
    <row r="192" spans="1:13" s="95" customFormat="1" ht="24" customHeight="1" x14ac:dyDescent="0.3">
      <c r="A192" s="260"/>
      <c r="B192" s="297"/>
      <c r="C192" s="297" t="s">
        <v>195</v>
      </c>
      <c r="D192" s="298">
        <f t="shared" si="10"/>
        <v>254.59645930696684</v>
      </c>
      <c r="E192" s="298">
        <f t="shared" si="11"/>
        <v>420.40354069303316</v>
      </c>
      <c r="F192" s="298">
        <f t="shared" si="12"/>
        <v>121785.89692665104</v>
      </c>
      <c r="G192" s="292"/>
      <c r="H192" s="260"/>
      <c r="I192" s="260"/>
      <c r="J192" s="260"/>
      <c r="K192" s="260"/>
      <c r="L192" s="260"/>
      <c r="M192" s="260"/>
    </row>
    <row r="193" spans="1:13" s="95" customFormat="1" ht="24" customHeight="1" x14ac:dyDescent="0.3">
      <c r="A193" s="260"/>
      <c r="B193" s="297"/>
      <c r="C193" s="297" t="s">
        <v>196</v>
      </c>
      <c r="D193" s="298">
        <f t="shared" si="10"/>
        <v>253.72061859718968</v>
      </c>
      <c r="E193" s="298">
        <f t="shared" si="11"/>
        <v>421.27938140281032</v>
      </c>
      <c r="F193" s="298">
        <f t="shared" si="12"/>
        <v>121364.61754524823</v>
      </c>
      <c r="G193" s="292"/>
      <c r="H193" s="260"/>
      <c r="I193" s="260"/>
      <c r="J193" s="260"/>
      <c r="K193" s="260"/>
      <c r="L193" s="260"/>
      <c r="M193" s="260"/>
    </row>
    <row r="194" spans="1:13" s="95" customFormat="1" ht="24" customHeight="1" x14ac:dyDescent="0.3">
      <c r="A194" s="260"/>
      <c r="B194" s="297"/>
      <c r="C194" s="297" t="s">
        <v>197</v>
      </c>
      <c r="D194" s="298">
        <f t="shared" si="10"/>
        <v>252.84295321926717</v>
      </c>
      <c r="E194" s="298">
        <f t="shared" si="11"/>
        <v>422.1570467807328</v>
      </c>
      <c r="F194" s="298">
        <f t="shared" si="12"/>
        <v>120942.4604984675</v>
      </c>
      <c r="G194" s="292"/>
      <c r="H194" s="260"/>
      <c r="I194" s="260"/>
      <c r="J194" s="260"/>
      <c r="K194" s="260"/>
      <c r="L194" s="260"/>
      <c r="M194" s="260"/>
    </row>
    <row r="195" spans="1:13" s="95" customFormat="1" ht="24" customHeight="1" x14ac:dyDescent="0.3">
      <c r="A195" s="260"/>
      <c r="B195" s="297"/>
      <c r="C195" s="297" t="s">
        <v>198</v>
      </c>
      <c r="D195" s="298">
        <f t="shared" si="10"/>
        <v>251.96345937180729</v>
      </c>
      <c r="E195" s="298">
        <f t="shared" si="11"/>
        <v>423.03654062819271</v>
      </c>
      <c r="F195" s="298">
        <f t="shared" si="12"/>
        <v>120519.4239578393</v>
      </c>
      <c r="G195" s="292"/>
      <c r="H195" s="260"/>
      <c r="I195" s="260"/>
      <c r="J195" s="260"/>
      <c r="K195" s="260"/>
      <c r="L195" s="260"/>
      <c r="M195" s="260"/>
    </row>
    <row r="196" spans="1:13" s="95" customFormat="1" ht="24" customHeight="1" x14ac:dyDescent="0.3">
      <c r="A196" s="260"/>
      <c r="B196" s="297"/>
      <c r="C196" s="297" t="s">
        <v>199</v>
      </c>
      <c r="D196" s="298">
        <f t="shared" ref="D196:D259" si="13">F195*$D$20*30/360</f>
        <v>251.08213324549857</v>
      </c>
      <c r="E196" s="298">
        <f t="shared" ref="E196:E259" si="14">IF($E$20-D196&lt;$E$20,$E$20-D196,0)</f>
        <v>423.91786675450146</v>
      </c>
      <c r="F196" s="298">
        <f t="shared" si="12"/>
        <v>120095.5060910848</v>
      </c>
      <c r="G196" s="292"/>
      <c r="H196" s="260"/>
      <c r="I196" s="260"/>
      <c r="J196" s="260"/>
      <c r="K196" s="260"/>
      <c r="L196" s="260"/>
      <c r="M196" s="260"/>
    </row>
    <row r="197" spans="1:13" s="95" customFormat="1" ht="24" customHeight="1" x14ac:dyDescent="0.3">
      <c r="A197" s="260"/>
      <c r="B197" s="297"/>
      <c r="C197" s="297" t="s">
        <v>200</v>
      </c>
      <c r="D197" s="298">
        <f t="shared" si="13"/>
        <v>250.19897102309338</v>
      </c>
      <c r="E197" s="298">
        <f t="shared" si="14"/>
        <v>424.80102897690665</v>
      </c>
      <c r="F197" s="298">
        <f t="shared" si="12"/>
        <v>119670.7050621079</v>
      </c>
      <c r="G197" s="292"/>
      <c r="H197" s="260"/>
      <c r="I197" s="260"/>
      <c r="J197" s="260"/>
      <c r="K197" s="260"/>
      <c r="L197" s="260"/>
      <c r="M197" s="260"/>
    </row>
    <row r="198" spans="1:13" s="95" customFormat="1" ht="24" customHeight="1" x14ac:dyDescent="0.3">
      <c r="A198" s="260"/>
      <c r="B198" s="297"/>
      <c r="C198" s="297" t="s">
        <v>201</v>
      </c>
      <c r="D198" s="298">
        <f t="shared" si="13"/>
        <v>249.31396887939147</v>
      </c>
      <c r="E198" s="298">
        <f t="shared" si="14"/>
        <v>425.6860311206085</v>
      </c>
      <c r="F198" s="298">
        <f t="shared" si="12"/>
        <v>119245.01903098729</v>
      </c>
      <c r="G198" s="292"/>
      <c r="H198" s="260"/>
      <c r="I198" s="260"/>
      <c r="J198" s="260"/>
      <c r="K198" s="260"/>
      <c r="L198" s="260"/>
      <c r="M198" s="260"/>
    </row>
    <row r="199" spans="1:13" s="95" customFormat="1" ht="24" customHeight="1" x14ac:dyDescent="0.3">
      <c r="A199" s="260"/>
      <c r="B199" s="297"/>
      <c r="C199" s="297" t="s">
        <v>202</v>
      </c>
      <c r="D199" s="298">
        <f t="shared" si="13"/>
        <v>248.42712298122356</v>
      </c>
      <c r="E199" s="298">
        <f t="shared" si="14"/>
        <v>426.57287701877647</v>
      </c>
      <c r="F199" s="298">
        <f t="shared" si="12"/>
        <v>118818.44615396851</v>
      </c>
      <c r="G199" s="292"/>
      <c r="H199" s="260"/>
      <c r="I199" s="260"/>
      <c r="J199" s="260"/>
      <c r="K199" s="260"/>
      <c r="L199" s="260"/>
      <c r="M199" s="260"/>
    </row>
    <row r="200" spans="1:13" s="95" customFormat="1" ht="24" customHeight="1" x14ac:dyDescent="0.3">
      <c r="A200" s="260"/>
      <c r="B200" s="297"/>
      <c r="C200" s="297" t="s">
        <v>203</v>
      </c>
      <c r="D200" s="298">
        <f t="shared" si="13"/>
        <v>247.53842948743446</v>
      </c>
      <c r="E200" s="298">
        <f t="shared" si="14"/>
        <v>427.46157051256557</v>
      </c>
      <c r="F200" s="298">
        <f t="shared" si="12"/>
        <v>118390.98458345595</v>
      </c>
      <c r="G200" s="292"/>
      <c r="H200" s="260"/>
      <c r="I200" s="260"/>
      <c r="J200" s="260"/>
      <c r="K200" s="260"/>
      <c r="L200" s="260"/>
      <c r="M200" s="260"/>
    </row>
    <row r="201" spans="1:13" s="95" customFormat="1" ht="24" customHeight="1" x14ac:dyDescent="0.3">
      <c r="A201" s="260"/>
      <c r="B201" s="297"/>
      <c r="C201" s="297" t="s">
        <v>204</v>
      </c>
      <c r="D201" s="298">
        <f t="shared" si="13"/>
        <v>246.64788454886656</v>
      </c>
      <c r="E201" s="298">
        <f t="shared" si="14"/>
        <v>428.35211545113344</v>
      </c>
      <c r="F201" s="298">
        <f t="shared" si="12"/>
        <v>117962.63246800481</v>
      </c>
      <c r="G201" s="292"/>
      <c r="H201" s="260"/>
      <c r="I201" s="260"/>
      <c r="J201" s="260"/>
      <c r="K201" s="260"/>
      <c r="L201" s="260"/>
      <c r="M201" s="260"/>
    </row>
    <row r="202" spans="1:13" s="95" customFormat="1" ht="24" customHeight="1" x14ac:dyDescent="0.3">
      <c r="A202" s="260"/>
      <c r="B202" s="297"/>
      <c r="C202" s="297" t="s">
        <v>205</v>
      </c>
      <c r="D202" s="298">
        <f t="shared" si="13"/>
        <v>245.75548430834334</v>
      </c>
      <c r="E202" s="298">
        <f t="shared" si="14"/>
        <v>429.24451569165666</v>
      </c>
      <c r="F202" s="298">
        <f t="shared" si="12"/>
        <v>117533.38795231316</v>
      </c>
      <c r="G202" s="292"/>
      <c r="H202" s="260"/>
      <c r="I202" s="292"/>
      <c r="J202" s="260"/>
      <c r="K202" s="260"/>
      <c r="L202" s="260"/>
      <c r="M202" s="260"/>
    </row>
    <row r="203" spans="1:13" s="95" customFormat="1" ht="24" customHeight="1" x14ac:dyDescent="0.3">
      <c r="A203" s="260"/>
      <c r="B203" s="297">
        <v>16</v>
      </c>
      <c r="C203" s="297" t="s">
        <v>206</v>
      </c>
      <c r="D203" s="298">
        <f t="shared" si="13"/>
        <v>244.86122490065245</v>
      </c>
      <c r="E203" s="298">
        <f t="shared" si="14"/>
        <v>430.13877509934753</v>
      </c>
      <c r="F203" s="298">
        <f t="shared" si="12"/>
        <v>117103.24917721382</v>
      </c>
      <c r="G203" s="292"/>
      <c r="H203" s="260"/>
      <c r="I203" s="260"/>
      <c r="J203" s="260"/>
      <c r="K203" s="260"/>
      <c r="L203" s="260"/>
      <c r="M203" s="260"/>
    </row>
    <row r="204" spans="1:13" s="95" customFormat="1" ht="24" customHeight="1" x14ac:dyDescent="0.3">
      <c r="A204" s="260"/>
      <c r="B204" s="297"/>
      <c r="C204" s="297" t="s">
        <v>207</v>
      </c>
      <c r="D204" s="298">
        <f t="shared" si="13"/>
        <v>243.96510245252878</v>
      </c>
      <c r="E204" s="298">
        <f t="shared" si="14"/>
        <v>431.03489754747125</v>
      </c>
      <c r="F204" s="298">
        <f t="shared" si="12"/>
        <v>116672.21427966634</v>
      </c>
      <c r="G204" s="292"/>
      <c r="H204" s="260"/>
      <c r="I204" s="260"/>
      <c r="J204" s="260"/>
      <c r="K204" s="260"/>
      <c r="L204" s="260"/>
      <c r="M204" s="260"/>
    </row>
    <row r="205" spans="1:13" s="95" customFormat="1" ht="24" customHeight="1" x14ac:dyDescent="0.3">
      <c r="A205" s="260"/>
      <c r="B205" s="297"/>
      <c r="C205" s="297" t="s">
        <v>208</v>
      </c>
      <c r="D205" s="298">
        <f t="shared" si="13"/>
        <v>243.06711308263823</v>
      </c>
      <c r="E205" s="298">
        <f t="shared" si="14"/>
        <v>431.93288691736177</v>
      </c>
      <c r="F205" s="298">
        <f t="shared" si="12"/>
        <v>116240.28139274898</v>
      </c>
      <c r="G205" s="292"/>
      <c r="H205" s="260"/>
      <c r="I205" s="260"/>
      <c r="J205" s="260"/>
      <c r="K205" s="260"/>
      <c r="L205" s="260"/>
      <c r="M205" s="260"/>
    </row>
    <row r="206" spans="1:13" s="95" customFormat="1" ht="24" customHeight="1" x14ac:dyDescent="0.3">
      <c r="A206" s="260"/>
      <c r="B206" s="297"/>
      <c r="C206" s="297" t="s">
        <v>209</v>
      </c>
      <c r="D206" s="298">
        <f t="shared" si="13"/>
        <v>242.1672529015604</v>
      </c>
      <c r="E206" s="298">
        <f t="shared" si="14"/>
        <v>432.8327470984396</v>
      </c>
      <c r="F206" s="298">
        <f t="shared" si="12"/>
        <v>115807.44864565054</v>
      </c>
      <c r="G206" s="292"/>
      <c r="H206" s="260"/>
      <c r="I206" s="260"/>
      <c r="J206" s="260"/>
      <c r="K206" s="260"/>
      <c r="L206" s="260"/>
      <c r="M206" s="260"/>
    </row>
    <row r="207" spans="1:13" s="95" customFormat="1" ht="24" customHeight="1" x14ac:dyDescent="0.3">
      <c r="A207" s="260"/>
      <c r="B207" s="297"/>
      <c r="C207" s="297" t="s">
        <v>210</v>
      </c>
      <c r="D207" s="298">
        <f t="shared" si="13"/>
        <v>241.26551801177197</v>
      </c>
      <c r="E207" s="298">
        <f t="shared" si="14"/>
        <v>433.73448198822803</v>
      </c>
      <c r="F207" s="298">
        <f t="shared" si="12"/>
        <v>115373.71416366231</v>
      </c>
      <c r="G207" s="292"/>
      <c r="H207" s="260"/>
      <c r="I207" s="260"/>
      <c r="J207" s="260"/>
      <c r="K207" s="260"/>
      <c r="L207" s="260"/>
      <c r="M207" s="260"/>
    </row>
    <row r="208" spans="1:13" s="95" customFormat="1" ht="24" customHeight="1" x14ac:dyDescent="0.3">
      <c r="A208" s="260"/>
      <c r="B208" s="297"/>
      <c r="C208" s="297" t="s">
        <v>211</v>
      </c>
      <c r="D208" s="298">
        <f t="shared" si="13"/>
        <v>240.36190450762984</v>
      </c>
      <c r="E208" s="298">
        <f t="shared" si="14"/>
        <v>434.63809549237016</v>
      </c>
      <c r="F208" s="298">
        <f t="shared" si="12"/>
        <v>114939.07606816995</v>
      </c>
      <c r="G208" s="292"/>
      <c r="H208" s="260"/>
      <c r="I208" s="260"/>
      <c r="J208" s="260"/>
      <c r="K208" s="260"/>
      <c r="L208" s="260"/>
      <c r="M208" s="260"/>
    </row>
    <row r="209" spans="1:13" s="95" customFormat="1" ht="24" customHeight="1" x14ac:dyDescent="0.3">
      <c r="A209" s="260"/>
      <c r="B209" s="297"/>
      <c r="C209" s="297" t="s">
        <v>212</v>
      </c>
      <c r="D209" s="298">
        <f t="shared" si="13"/>
        <v>239.4564084753541</v>
      </c>
      <c r="E209" s="298">
        <f t="shared" si="14"/>
        <v>435.54359152464588</v>
      </c>
      <c r="F209" s="298">
        <f t="shared" si="12"/>
        <v>114503.5324766453</v>
      </c>
      <c r="G209" s="292"/>
      <c r="H209" s="260"/>
      <c r="I209" s="260"/>
      <c r="J209" s="260"/>
      <c r="K209" s="260"/>
      <c r="L209" s="260"/>
      <c r="M209" s="260"/>
    </row>
    <row r="210" spans="1:13" s="95" customFormat="1" ht="24" customHeight="1" x14ac:dyDescent="0.3">
      <c r="A210" s="260"/>
      <c r="B210" s="297"/>
      <c r="C210" s="297" t="s">
        <v>213</v>
      </c>
      <c r="D210" s="298">
        <f t="shared" si="13"/>
        <v>238.54902599301107</v>
      </c>
      <c r="E210" s="298">
        <f t="shared" si="14"/>
        <v>436.45097400698893</v>
      </c>
      <c r="F210" s="298">
        <f t="shared" si="12"/>
        <v>114067.08150263831</v>
      </c>
      <c r="G210" s="292"/>
      <c r="H210" s="260"/>
      <c r="I210" s="260"/>
      <c r="J210" s="260"/>
      <c r="K210" s="260"/>
      <c r="L210" s="260"/>
      <c r="M210" s="260"/>
    </row>
    <row r="211" spans="1:13" s="95" customFormat="1" ht="24" customHeight="1" x14ac:dyDescent="0.3">
      <c r="A211" s="260"/>
      <c r="B211" s="297"/>
      <c r="C211" s="297" t="s">
        <v>214</v>
      </c>
      <c r="D211" s="298">
        <f t="shared" si="13"/>
        <v>237.63975313049653</v>
      </c>
      <c r="E211" s="298">
        <f t="shared" si="14"/>
        <v>437.3602468695035</v>
      </c>
      <c r="F211" s="298">
        <f t="shared" si="12"/>
        <v>113629.7212557688</v>
      </c>
      <c r="G211" s="292"/>
      <c r="H211" s="260"/>
      <c r="I211" s="260"/>
      <c r="J211" s="260"/>
      <c r="K211" s="260"/>
      <c r="L211" s="260"/>
      <c r="M211" s="260"/>
    </row>
    <row r="212" spans="1:13" s="95" customFormat="1" ht="24" customHeight="1" x14ac:dyDescent="0.3">
      <c r="A212" s="260"/>
      <c r="B212" s="297"/>
      <c r="C212" s="297" t="s">
        <v>215</v>
      </c>
      <c r="D212" s="298">
        <f t="shared" si="13"/>
        <v>236.72858594951839</v>
      </c>
      <c r="E212" s="298">
        <f t="shared" si="14"/>
        <v>438.27141405048161</v>
      </c>
      <c r="F212" s="298">
        <f t="shared" si="12"/>
        <v>113191.44984171832</v>
      </c>
      <c r="G212" s="292"/>
      <c r="H212" s="260"/>
      <c r="I212" s="260"/>
      <c r="J212" s="260"/>
      <c r="K212" s="260"/>
      <c r="L212" s="260"/>
      <c r="M212" s="260"/>
    </row>
    <row r="213" spans="1:13" s="95" customFormat="1" ht="24" customHeight="1" x14ac:dyDescent="0.3">
      <c r="A213" s="260"/>
      <c r="B213" s="297"/>
      <c r="C213" s="297" t="s">
        <v>216</v>
      </c>
      <c r="D213" s="298">
        <f t="shared" si="13"/>
        <v>235.81552050357985</v>
      </c>
      <c r="E213" s="298">
        <f t="shared" si="14"/>
        <v>439.18447949642018</v>
      </c>
      <c r="F213" s="298">
        <f t="shared" si="12"/>
        <v>112752.26536222189</v>
      </c>
      <c r="G213" s="292"/>
      <c r="H213" s="260"/>
      <c r="I213" s="260"/>
      <c r="J213" s="260"/>
      <c r="K213" s="260"/>
      <c r="L213" s="260"/>
      <c r="M213" s="260"/>
    </row>
    <row r="214" spans="1:13" s="95" customFormat="1" ht="24" customHeight="1" x14ac:dyDescent="0.3">
      <c r="A214" s="260"/>
      <c r="B214" s="297"/>
      <c r="C214" s="297" t="s">
        <v>217</v>
      </c>
      <c r="D214" s="298">
        <f t="shared" si="13"/>
        <v>234.90055283796229</v>
      </c>
      <c r="E214" s="298">
        <f t="shared" si="14"/>
        <v>440.09944716203768</v>
      </c>
      <c r="F214" s="298">
        <f t="shared" si="12"/>
        <v>112312.16591505986</v>
      </c>
      <c r="G214" s="292"/>
      <c r="H214" s="260"/>
      <c r="I214" s="292"/>
      <c r="J214" s="260"/>
      <c r="K214" s="260"/>
      <c r="L214" s="260"/>
      <c r="M214" s="260"/>
    </row>
    <row r="215" spans="1:13" s="95" customFormat="1" ht="24" customHeight="1" x14ac:dyDescent="0.3">
      <c r="A215" s="260"/>
      <c r="B215" s="297">
        <v>17</v>
      </c>
      <c r="C215" s="297" t="s">
        <v>218</v>
      </c>
      <c r="D215" s="298">
        <f t="shared" si="13"/>
        <v>233.98367898970807</v>
      </c>
      <c r="E215" s="298">
        <f t="shared" si="14"/>
        <v>441.0163210102919</v>
      </c>
      <c r="F215" s="298">
        <f t="shared" si="12"/>
        <v>111871.14959404957</v>
      </c>
      <c r="G215" s="292"/>
      <c r="H215" s="260"/>
      <c r="I215" s="260"/>
      <c r="J215" s="260"/>
      <c r="K215" s="260"/>
      <c r="L215" s="260"/>
      <c r="M215" s="260"/>
    </row>
    <row r="216" spans="1:13" s="95" customFormat="1" ht="24" customHeight="1" x14ac:dyDescent="0.3">
      <c r="A216" s="260"/>
      <c r="B216" s="297"/>
      <c r="C216" s="297" t="s">
        <v>219</v>
      </c>
      <c r="D216" s="298">
        <f t="shared" si="13"/>
        <v>233.06489498760328</v>
      </c>
      <c r="E216" s="298">
        <f t="shared" si="14"/>
        <v>441.93510501239672</v>
      </c>
      <c r="F216" s="298">
        <f t="shared" ref="F216:F278" si="15">IF(F215-E216&gt;0,F215-E216,0)</f>
        <v>111429.21448903717</v>
      </c>
      <c r="G216" s="292"/>
      <c r="H216" s="260"/>
      <c r="I216" s="260"/>
      <c r="J216" s="260"/>
      <c r="K216" s="260"/>
      <c r="L216" s="260"/>
      <c r="M216" s="260"/>
    </row>
    <row r="217" spans="1:13" s="95" customFormat="1" ht="24" customHeight="1" x14ac:dyDescent="0.3">
      <c r="A217" s="260"/>
      <c r="B217" s="297"/>
      <c r="C217" s="297" t="s">
        <v>220</v>
      </c>
      <c r="D217" s="298">
        <f t="shared" si="13"/>
        <v>232.1441968521608</v>
      </c>
      <c r="E217" s="298">
        <f t="shared" si="14"/>
        <v>442.8558031478392</v>
      </c>
      <c r="F217" s="298">
        <f t="shared" si="15"/>
        <v>110986.35868588932</v>
      </c>
      <c r="G217" s="292"/>
      <c r="H217" s="260"/>
      <c r="I217" s="260"/>
      <c r="J217" s="260"/>
      <c r="K217" s="260"/>
      <c r="L217" s="260"/>
      <c r="M217" s="260"/>
    </row>
    <row r="218" spans="1:13" s="95" customFormat="1" ht="24" customHeight="1" x14ac:dyDescent="0.3">
      <c r="A218" s="260"/>
      <c r="B218" s="297"/>
      <c r="C218" s="297" t="s">
        <v>221</v>
      </c>
      <c r="D218" s="298">
        <f t="shared" si="13"/>
        <v>231.2215805956028</v>
      </c>
      <c r="E218" s="298">
        <f t="shared" si="14"/>
        <v>443.7784194043972</v>
      </c>
      <c r="F218" s="298">
        <f t="shared" si="15"/>
        <v>110542.58026648493</v>
      </c>
      <c r="G218" s="292"/>
      <c r="H218" s="260"/>
      <c r="I218" s="260"/>
      <c r="J218" s="260"/>
      <c r="K218" s="260"/>
      <c r="L218" s="260"/>
      <c r="M218" s="260"/>
    </row>
    <row r="219" spans="1:13" s="95" customFormat="1" ht="24" customHeight="1" x14ac:dyDescent="0.3">
      <c r="A219" s="260"/>
      <c r="B219" s="297"/>
      <c r="C219" s="297" t="s">
        <v>222</v>
      </c>
      <c r="D219" s="298">
        <f t="shared" si="13"/>
        <v>230.29704222184364</v>
      </c>
      <c r="E219" s="298">
        <f t="shared" si="14"/>
        <v>444.70295777815636</v>
      </c>
      <c r="F219" s="298">
        <f t="shared" si="15"/>
        <v>110097.87730870678</v>
      </c>
      <c r="G219" s="292"/>
      <c r="H219" s="260"/>
      <c r="I219" s="260"/>
      <c r="J219" s="260"/>
      <c r="K219" s="260"/>
      <c r="L219" s="260"/>
      <c r="M219" s="260"/>
    </row>
    <row r="220" spans="1:13" s="95" customFormat="1" ht="24" customHeight="1" x14ac:dyDescent="0.3">
      <c r="A220" s="260"/>
      <c r="B220" s="297"/>
      <c r="C220" s="297" t="s">
        <v>223</v>
      </c>
      <c r="D220" s="298">
        <f t="shared" si="13"/>
        <v>229.37057772647248</v>
      </c>
      <c r="E220" s="298">
        <f t="shared" si="14"/>
        <v>445.62942227352755</v>
      </c>
      <c r="F220" s="298">
        <f t="shared" si="15"/>
        <v>109652.24788643325</v>
      </c>
      <c r="G220" s="292"/>
      <c r="H220" s="260"/>
      <c r="I220" s="260"/>
      <c r="J220" s="260"/>
      <c r="K220" s="260"/>
      <c r="L220" s="260"/>
      <c r="M220" s="260"/>
    </row>
    <row r="221" spans="1:13" s="95" customFormat="1" ht="24" customHeight="1" x14ac:dyDescent="0.3">
      <c r="A221" s="260"/>
      <c r="B221" s="297"/>
      <c r="C221" s="297" t="s">
        <v>224</v>
      </c>
      <c r="D221" s="298">
        <f t="shared" si="13"/>
        <v>228.44218309673593</v>
      </c>
      <c r="E221" s="298">
        <f t="shared" si="14"/>
        <v>446.5578169032641</v>
      </c>
      <c r="F221" s="298">
        <f t="shared" si="15"/>
        <v>109205.69006952998</v>
      </c>
      <c r="G221" s="292"/>
      <c r="H221" s="260"/>
      <c r="I221" s="260"/>
      <c r="J221" s="260"/>
      <c r="K221" s="260"/>
      <c r="L221" s="260"/>
      <c r="M221" s="260"/>
    </row>
    <row r="222" spans="1:13" s="95" customFormat="1" ht="24" customHeight="1" x14ac:dyDescent="0.3">
      <c r="A222" s="260"/>
      <c r="B222" s="297"/>
      <c r="C222" s="297" t="s">
        <v>225</v>
      </c>
      <c r="D222" s="298">
        <f t="shared" si="13"/>
        <v>227.51185431152081</v>
      </c>
      <c r="E222" s="298">
        <f t="shared" si="14"/>
        <v>447.48814568847922</v>
      </c>
      <c r="F222" s="298">
        <f t="shared" si="15"/>
        <v>108758.20192384151</v>
      </c>
      <c r="G222" s="292"/>
      <c r="H222" s="260"/>
      <c r="I222" s="260"/>
      <c r="J222" s="260"/>
      <c r="K222" s="260"/>
      <c r="L222" s="260"/>
      <c r="M222" s="260"/>
    </row>
    <row r="223" spans="1:13" s="95" customFormat="1" ht="24" customHeight="1" x14ac:dyDescent="0.3">
      <c r="A223" s="260"/>
      <c r="B223" s="297"/>
      <c r="C223" s="297" t="s">
        <v>226</v>
      </c>
      <c r="D223" s="298">
        <f t="shared" si="13"/>
        <v>226.57958734133649</v>
      </c>
      <c r="E223" s="298">
        <f t="shared" si="14"/>
        <v>448.42041265866351</v>
      </c>
      <c r="F223" s="298">
        <f t="shared" si="15"/>
        <v>108309.78151118284</v>
      </c>
      <c r="G223" s="292"/>
      <c r="H223" s="260"/>
      <c r="I223" s="260"/>
      <c r="J223" s="260"/>
      <c r="K223" s="260"/>
      <c r="L223" s="260"/>
      <c r="M223" s="260"/>
    </row>
    <row r="224" spans="1:13" s="95" customFormat="1" ht="24" customHeight="1" x14ac:dyDescent="0.3">
      <c r="A224" s="260"/>
      <c r="B224" s="297"/>
      <c r="C224" s="297" t="s">
        <v>227</v>
      </c>
      <c r="D224" s="298">
        <f t="shared" si="13"/>
        <v>225.64537814829757</v>
      </c>
      <c r="E224" s="298">
        <f t="shared" si="14"/>
        <v>449.3546218517024</v>
      </c>
      <c r="F224" s="298">
        <f t="shared" si="15"/>
        <v>107860.42688933114</v>
      </c>
      <c r="G224" s="292"/>
      <c r="H224" s="260"/>
      <c r="I224" s="260"/>
      <c r="J224" s="260"/>
      <c r="K224" s="260"/>
      <c r="L224" s="260"/>
      <c r="M224" s="260"/>
    </row>
    <row r="225" spans="1:13" s="95" customFormat="1" ht="24" customHeight="1" x14ac:dyDescent="0.3">
      <c r="A225" s="260"/>
      <c r="B225" s="297"/>
      <c r="C225" s="297" t="s">
        <v>228</v>
      </c>
      <c r="D225" s="298">
        <f t="shared" si="13"/>
        <v>224.70922268610653</v>
      </c>
      <c r="E225" s="298">
        <f t="shared" si="14"/>
        <v>450.2907773138935</v>
      </c>
      <c r="F225" s="298">
        <f t="shared" si="15"/>
        <v>107410.13611201725</v>
      </c>
      <c r="G225" s="292"/>
      <c r="H225" s="260"/>
      <c r="I225" s="260"/>
      <c r="J225" s="260"/>
      <c r="K225" s="260"/>
      <c r="L225" s="260"/>
      <c r="M225" s="260"/>
    </row>
    <row r="226" spans="1:13" s="95" customFormat="1" ht="24" customHeight="1" x14ac:dyDescent="0.3">
      <c r="A226" s="260"/>
      <c r="B226" s="297"/>
      <c r="C226" s="297" t="s">
        <v>229</v>
      </c>
      <c r="D226" s="298">
        <f t="shared" si="13"/>
        <v>223.77111690003596</v>
      </c>
      <c r="E226" s="298">
        <f t="shared" si="14"/>
        <v>451.22888309996404</v>
      </c>
      <c r="F226" s="298">
        <f t="shared" si="15"/>
        <v>106958.90722891729</v>
      </c>
      <c r="G226" s="292"/>
      <c r="H226" s="260"/>
      <c r="I226" s="292"/>
      <c r="J226" s="260"/>
      <c r="K226" s="260"/>
      <c r="L226" s="260"/>
      <c r="M226" s="260"/>
    </row>
    <row r="227" spans="1:13" s="95" customFormat="1" ht="24" customHeight="1" x14ac:dyDescent="0.3">
      <c r="A227" s="260"/>
      <c r="B227" s="297">
        <v>18</v>
      </c>
      <c r="C227" s="297" t="s">
        <v>230</v>
      </c>
      <c r="D227" s="298">
        <f t="shared" si="13"/>
        <v>222.83105672691107</v>
      </c>
      <c r="E227" s="298">
        <f t="shared" si="14"/>
        <v>452.16894327308893</v>
      </c>
      <c r="F227" s="298">
        <f t="shared" si="15"/>
        <v>106506.7382856442</v>
      </c>
      <c r="G227" s="292"/>
      <c r="H227" s="260"/>
      <c r="I227" s="260"/>
      <c r="J227" s="260"/>
      <c r="K227" s="260"/>
      <c r="L227" s="260"/>
      <c r="M227" s="260"/>
    </row>
    <row r="228" spans="1:13" s="95" customFormat="1" ht="24" customHeight="1" x14ac:dyDescent="0.3">
      <c r="A228" s="260"/>
      <c r="B228" s="297"/>
      <c r="C228" s="297" t="s">
        <v>231</v>
      </c>
      <c r="D228" s="298">
        <f t="shared" si="13"/>
        <v>221.8890380950921</v>
      </c>
      <c r="E228" s="298">
        <f t="shared" si="14"/>
        <v>453.11096190490787</v>
      </c>
      <c r="F228" s="298">
        <f t="shared" si="15"/>
        <v>106053.62732373929</v>
      </c>
      <c r="G228" s="292"/>
      <c r="H228" s="260"/>
      <c r="I228" s="260"/>
      <c r="J228" s="260"/>
      <c r="K228" s="260"/>
      <c r="L228" s="260"/>
      <c r="M228" s="260"/>
    </row>
    <row r="229" spans="1:13" s="95" customFormat="1" ht="24" customHeight="1" x14ac:dyDescent="0.3">
      <c r="A229" s="260"/>
      <c r="B229" s="297"/>
      <c r="C229" s="297" t="s">
        <v>232</v>
      </c>
      <c r="D229" s="298">
        <f t="shared" si="13"/>
        <v>220.94505692445685</v>
      </c>
      <c r="E229" s="298">
        <f t="shared" si="14"/>
        <v>454.05494307554318</v>
      </c>
      <c r="F229" s="298">
        <f t="shared" si="15"/>
        <v>105599.57238066374</v>
      </c>
      <c r="G229" s="292"/>
      <c r="H229" s="260"/>
      <c r="I229" s="260"/>
      <c r="J229" s="260"/>
      <c r="K229" s="260"/>
      <c r="L229" s="260"/>
      <c r="M229" s="260"/>
    </row>
    <row r="230" spans="1:13" s="95" customFormat="1" ht="24" customHeight="1" x14ac:dyDescent="0.3">
      <c r="A230" s="260"/>
      <c r="B230" s="297"/>
      <c r="C230" s="297" t="s">
        <v>233</v>
      </c>
      <c r="D230" s="298">
        <f t="shared" si="13"/>
        <v>219.99910912638282</v>
      </c>
      <c r="E230" s="298">
        <f t="shared" si="14"/>
        <v>455.00089087361721</v>
      </c>
      <c r="F230" s="298">
        <f t="shared" si="15"/>
        <v>105144.57148979012</v>
      </c>
      <c r="G230" s="292"/>
      <c r="H230" s="260"/>
      <c r="I230" s="260"/>
      <c r="J230" s="260"/>
      <c r="K230" s="260"/>
      <c r="L230" s="260"/>
      <c r="M230" s="260"/>
    </row>
    <row r="231" spans="1:13" s="95" customFormat="1" ht="24" customHeight="1" x14ac:dyDescent="0.3">
      <c r="A231" s="260"/>
      <c r="B231" s="297"/>
      <c r="C231" s="297" t="s">
        <v>234</v>
      </c>
      <c r="D231" s="298">
        <f t="shared" si="13"/>
        <v>219.05119060372942</v>
      </c>
      <c r="E231" s="298">
        <f t="shared" si="14"/>
        <v>455.94880939627058</v>
      </c>
      <c r="F231" s="298">
        <f t="shared" si="15"/>
        <v>104688.62268039385</v>
      </c>
      <c r="G231" s="292"/>
      <c r="H231" s="260"/>
      <c r="I231" s="260"/>
      <c r="J231" s="260"/>
      <c r="K231" s="260"/>
      <c r="L231" s="260"/>
      <c r="M231" s="260"/>
    </row>
    <row r="232" spans="1:13" s="95" customFormat="1" ht="24" customHeight="1" x14ac:dyDescent="0.3">
      <c r="A232" s="260"/>
      <c r="B232" s="297"/>
      <c r="C232" s="297" t="s">
        <v>235</v>
      </c>
      <c r="D232" s="298">
        <f t="shared" si="13"/>
        <v>218.10129725082055</v>
      </c>
      <c r="E232" s="298">
        <f t="shared" si="14"/>
        <v>456.89870274917945</v>
      </c>
      <c r="F232" s="298">
        <f t="shared" si="15"/>
        <v>104231.72397764467</v>
      </c>
      <c r="G232" s="292"/>
      <c r="H232" s="260"/>
      <c r="I232" s="260"/>
      <c r="J232" s="260"/>
      <c r="K232" s="260"/>
      <c r="L232" s="260"/>
      <c r="M232" s="260"/>
    </row>
    <row r="233" spans="1:13" s="95" customFormat="1" ht="24" customHeight="1" x14ac:dyDescent="0.3">
      <c r="A233" s="260"/>
      <c r="B233" s="297"/>
      <c r="C233" s="297" t="s">
        <v>236</v>
      </c>
      <c r="D233" s="298">
        <f t="shared" si="13"/>
        <v>217.1494249534264</v>
      </c>
      <c r="E233" s="298">
        <f t="shared" si="14"/>
        <v>457.85057504657357</v>
      </c>
      <c r="F233" s="298">
        <f t="shared" si="15"/>
        <v>103773.8734025981</v>
      </c>
      <c r="G233" s="292"/>
      <c r="H233" s="260"/>
      <c r="I233" s="260"/>
      <c r="J233" s="260"/>
      <c r="K233" s="260"/>
      <c r="L233" s="260"/>
      <c r="M233" s="260"/>
    </row>
    <row r="234" spans="1:13" s="95" customFormat="1" ht="24" customHeight="1" x14ac:dyDescent="0.3">
      <c r="A234" s="260"/>
      <c r="B234" s="297"/>
      <c r="C234" s="297" t="s">
        <v>237</v>
      </c>
      <c r="D234" s="298">
        <f t="shared" si="13"/>
        <v>216.19556958874608</v>
      </c>
      <c r="E234" s="298">
        <f t="shared" si="14"/>
        <v>458.80443041125392</v>
      </c>
      <c r="F234" s="298">
        <f t="shared" si="15"/>
        <v>103315.06897218684</v>
      </c>
      <c r="G234" s="292"/>
      <c r="H234" s="260"/>
      <c r="I234" s="260"/>
      <c r="J234" s="260"/>
      <c r="K234" s="260"/>
      <c r="L234" s="260"/>
      <c r="M234" s="260"/>
    </row>
    <row r="235" spans="1:13" s="95" customFormat="1" ht="24" customHeight="1" x14ac:dyDescent="0.3">
      <c r="A235" s="260"/>
      <c r="B235" s="297"/>
      <c r="C235" s="297" t="s">
        <v>238</v>
      </c>
      <c r="D235" s="298">
        <f t="shared" si="13"/>
        <v>215.23972702538927</v>
      </c>
      <c r="E235" s="298">
        <f t="shared" si="14"/>
        <v>459.76027297461076</v>
      </c>
      <c r="F235" s="298">
        <f t="shared" si="15"/>
        <v>102855.30869921223</v>
      </c>
      <c r="G235" s="292"/>
      <c r="H235" s="260"/>
      <c r="I235" s="260"/>
      <c r="J235" s="260"/>
      <c r="K235" s="260"/>
      <c r="L235" s="260"/>
      <c r="M235" s="260"/>
    </row>
    <row r="236" spans="1:13" s="95" customFormat="1" ht="24" customHeight="1" x14ac:dyDescent="0.3">
      <c r="A236" s="260"/>
      <c r="B236" s="297"/>
      <c r="C236" s="297" t="s">
        <v>239</v>
      </c>
      <c r="D236" s="298">
        <f t="shared" si="13"/>
        <v>214.28189312335883</v>
      </c>
      <c r="E236" s="298">
        <f t="shared" si="14"/>
        <v>460.71810687664117</v>
      </c>
      <c r="F236" s="298">
        <f t="shared" si="15"/>
        <v>102394.59059233559</v>
      </c>
      <c r="G236" s="292"/>
      <c r="H236" s="260"/>
      <c r="I236" s="260"/>
      <c r="J236" s="260"/>
      <c r="K236" s="260"/>
      <c r="L236" s="260"/>
      <c r="M236" s="260"/>
    </row>
    <row r="237" spans="1:13" s="95" customFormat="1" ht="24" customHeight="1" x14ac:dyDescent="0.3">
      <c r="A237" s="260"/>
      <c r="B237" s="297"/>
      <c r="C237" s="297" t="s">
        <v>240</v>
      </c>
      <c r="D237" s="298">
        <f t="shared" si="13"/>
        <v>213.3220637340325</v>
      </c>
      <c r="E237" s="298">
        <f t="shared" si="14"/>
        <v>461.6779362659675</v>
      </c>
      <c r="F237" s="298">
        <f t="shared" si="15"/>
        <v>101932.91265606962</v>
      </c>
      <c r="G237" s="292"/>
      <c r="H237" s="260"/>
      <c r="I237" s="260"/>
      <c r="J237" s="260"/>
      <c r="K237" s="260"/>
      <c r="L237" s="260"/>
      <c r="M237" s="260"/>
    </row>
    <row r="238" spans="1:13" s="95" customFormat="1" ht="24" customHeight="1" x14ac:dyDescent="0.3">
      <c r="A238" s="260"/>
      <c r="B238" s="297"/>
      <c r="C238" s="297" t="s">
        <v>241</v>
      </c>
      <c r="D238" s="298">
        <f t="shared" si="13"/>
        <v>212.36023470014504</v>
      </c>
      <c r="E238" s="298">
        <f t="shared" si="14"/>
        <v>462.63976529985496</v>
      </c>
      <c r="F238" s="298">
        <f t="shared" si="15"/>
        <v>101470.27289076976</v>
      </c>
      <c r="G238" s="292"/>
      <c r="H238" s="260"/>
      <c r="I238" s="292"/>
      <c r="J238" s="260"/>
      <c r="K238" s="260"/>
      <c r="L238" s="260"/>
      <c r="M238" s="260"/>
    </row>
    <row r="239" spans="1:13" s="95" customFormat="1" ht="24" customHeight="1" x14ac:dyDescent="0.3">
      <c r="A239" s="260"/>
      <c r="B239" s="297">
        <v>19</v>
      </c>
      <c r="C239" s="297" t="s">
        <v>242</v>
      </c>
      <c r="D239" s="298">
        <f t="shared" si="13"/>
        <v>211.39640185577036</v>
      </c>
      <c r="E239" s="298">
        <f t="shared" si="14"/>
        <v>463.60359814422964</v>
      </c>
      <c r="F239" s="298">
        <f t="shared" si="15"/>
        <v>101006.66929262553</v>
      </c>
      <c r="G239" s="292"/>
      <c r="H239" s="260"/>
      <c r="I239" s="260"/>
      <c r="J239" s="260"/>
      <c r="K239" s="260"/>
      <c r="L239" s="260"/>
      <c r="M239" s="260"/>
    </row>
    <row r="240" spans="1:13" s="95" customFormat="1" ht="24" customHeight="1" x14ac:dyDescent="0.3">
      <c r="A240" s="260"/>
      <c r="B240" s="297"/>
      <c r="C240" s="297" t="s">
        <v>243</v>
      </c>
      <c r="D240" s="298">
        <f t="shared" si="13"/>
        <v>210.43056102630322</v>
      </c>
      <c r="E240" s="298">
        <f t="shared" si="14"/>
        <v>464.56943897369678</v>
      </c>
      <c r="F240" s="298">
        <f t="shared" si="15"/>
        <v>100542.09985365183</v>
      </c>
      <c r="G240" s="292"/>
      <c r="H240" s="260"/>
      <c r="I240" s="260"/>
      <c r="J240" s="260"/>
      <c r="K240" s="260"/>
      <c r="L240" s="260"/>
      <c r="M240" s="260"/>
    </row>
    <row r="241" spans="1:13" s="95" customFormat="1" ht="24" customHeight="1" x14ac:dyDescent="0.3">
      <c r="A241" s="260"/>
      <c r="B241" s="297"/>
      <c r="C241" s="297" t="s">
        <v>244</v>
      </c>
      <c r="D241" s="298">
        <f t="shared" si="13"/>
        <v>209.46270802844131</v>
      </c>
      <c r="E241" s="298">
        <f t="shared" si="14"/>
        <v>465.53729197155872</v>
      </c>
      <c r="F241" s="298">
        <f t="shared" si="15"/>
        <v>100076.56256168027</v>
      </c>
      <c r="G241" s="292"/>
      <c r="H241" s="260"/>
      <c r="I241" s="260"/>
      <c r="J241" s="260"/>
      <c r="K241" s="260"/>
      <c r="L241" s="260"/>
      <c r="M241" s="260"/>
    </row>
    <row r="242" spans="1:13" s="95" customFormat="1" ht="24" customHeight="1" x14ac:dyDescent="0.3">
      <c r="A242" s="260"/>
      <c r="B242" s="297"/>
      <c r="C242" s="297" t="s">
        <v>245</v>
      </c>
      <c r="D242" s="298">
        <f t="shared" si="13"/>
        <v>208.49283867016723</v>
      </c>
      <c r="E242" s="298">
        <f t="shared" si="14"/>
        <v>466.5071613298328</v>
      </c>
      <c r="F242" s="298">
        <f t="shared" si="15"/>
        <v>99610.055400350437</v>
      </c>
      <c r="G242" s="292"/>
      <c r="H242" s="260"/>
      <c r="I242" s="260"/>
      <c r="J242" s="260"/>
      <c r="K242" s="260"/>
      <c r="L242" s="260"/>
      <c r="M242" s="260"/>
    </row>
    <row r="243" spans="1:13" s="95" customFormat="1" ht="24" customHeight="1" x14ac:dyDescent="0.3">
      <c r="A243" s="260"/>
      <c r="B243" s="297"/>
      <c r="C243" s="297" t="s">
        <v>246</v>
      </c>
      <c r="D243" s="298">
        <f t="shared" si="13"/>
        <v>207.5209487507301</v>
      </c>
      <c r="E243" s="298">
        <f t="shared" si="14"/>
        <v>467.4790512492699</v>
      </c>
      <c r="F243" s="298">
        <f t="shared" si="15"/>
        <v>99142.57634910116</v>
      </c>
      <c r="G243" s="292"/>
      <c r="H243" s="260"/>
      <c r="I243" s="260"/>
      <c r="J243" s="260"/>
      <c r="K243" s="260"/>
      <c r="L243" s="260"/>
      <c r="M243" s="260"/>
    </row>
    <row r="244" spans="1:13" s="95" customFormat="1" ht="24" customHeight="1" x14ac:dyDescent="0.3">
      <c r="A244" s="260"/>
      <c r="B244" s="297"/>
      <c r="C244" s="297" t="s">
        <v>247</v>
      </c>
      <c r="D244" s="298">
        <f t="shared" si="13"/>
        <v>206.54703406062742</v>
      </c>
      <c r="E244" s="298">
        <f t="shared" si="14"/>
        <v>468.45296593937258</v>
      </c>
      <c r="F244" s="298">
        <f t="shared" si="15"/>
        <v>98674.123383161786</v>
      </c>
      <c r="G244" s="292"/>
      <c r="H244" s="260"/>
      <c r="I244" s="260"/>
      <c r="J244" s="260"/>
      <c r="K244" s="260"/>
      <c r="L244" s="260"/>
      <c r="M244" s="260"/>
    </row>
    <row r="245" spans="1:13" s="95" customFormat="1" ht="24" customHeight="1" x14ac:dyDescent="0.3">
      <c r="A245" s="260"/>
      <c r="B245" s="297"/>
      <c r="C245" s="297" t="s">
        <v>248</v>
      </c>
      <c r="D245" s="298">
        <f t="shared" si="13"/>
        <v>205.57109038158706</v>
      </c>
      <c r="E245" s="298">
        <f t="shared" si="14"/>
        <v>469.42890961841294</v>
      </c>
      <c r="F245" s="298">
        <f t="shared" si="15"/>
        <v>98204.694473543379</v>
      </c>
      <c r="G245" s="292"/>
      <c r="H245" s="260"/>
      <c r="I245" s="260"/>
      <c r="J245" s="260"/>
      <c r="K245" s="260"/>
      <c r="L245" s="260"/>
      <c r="M245" s="260"/>
    </row>
    <row r="246" spans="1:13" s="95" customFormat="1" ht="24" customHeight="1" x14ac:dyDescent="0.3">
      <c r="A246" s="260"/>
      <c r="B246" s="297"/>
      <c r="C246" s="297" t="s">
        <v>249</v>
      </c>
      <c r="D246" s="298">
        <f t="shared" si="13"/>
        <v>204.5931134865487</v>
      </c>
      <c r="E246" s="298">
        <f t="shared" si="14"/>
        <v>470.4068865134513</v>
      </c>
      <c r="F246" s="298">
        <f t="shared" si="15"/>
        <v>97734.287587029932</v>
      </c>
      <c r="G246" s="292"/>
      <c r="H246" s="260"/>
      <c r="I246" s="260"/>
      <c r="J246" s="260"/>
      <c r="K246" s="260"/>
      <c r="L246" s="260"/>
      <c r="M246" s="260"/>
    </row>
    <row r="247" spans="1:13" s="95" customFormat="1" ht="24" customHeight="1" x14ac:dyDescent="0.3">
      <c r="A247" s="260"/>
      <c r="B247" s="297"/>
      <c r="C247" s="297" t="s">
        <v>250</v>
      </c>
      <c r="D247" s="298">
        <f t="shared" si="13"/>
        <v>203.6130991396457</v>
      </c>
      <c r="E247" s="298">
        <f t="shared" si="14"/>
        <v>471.38690086035433</v>
      </c>
      <c r="F247" s="298">
        <f t="shared" si="15"/>
        <v>97262.900686169582</v>
      </c>
      <c r="G247" s="292"/>
      <c r="H247" s="260"/>
      <c r="I247" s="260"/>
      <c r="J247" s="260"/>
      <c r="K247" s="260"/>
      <c r="L247" s="260"/>
      <c r="M247" s="260"/>
    </row>
    <row r="248" spans="1:13" s="95" customFormat="1" ht="24" customHeight="1" x14ac:dyDescent="0.3">
      <c r="A248" s="260"/>
      <c r="B248" s="297"/>
      <c r="C248" s="297" t="s">
        <v>251</v>
      </c>
      <c r="D248" s="298">
        <f t="shared" si="13"/>
        <v>202.63104309618663</v>
      </c>
      <c r="E248" s="298">
        <f t="shared" si="14"/>
        <v>472.36895690381334</v>
      </c>
      <c r="F248" s="298">
        <f t="shared" si="15"/>
        <v>96790.531729265771</v>
      </c>
      <c r="G248" s="292"/>
      <c r="H248" s="260"/>
      <c r="I248" s="260"/>
      <c r="J248" s="260"/>
      <c r="K248" s="260"/>
      <c r="L248" s="260"/>
      <c r="M248" s="260"/>
    </row>
    <row r="249" spans="1:13" s="95" customFormat="1" ht="24" customHeight="1" x14ac:dyDescent="0.3">
      <c r="A249" s="260"/>
      <c r="B249" s="297"/>
      <c r="C249" s="297" t="s">
        <v>252</v>
      </c>
      <c r="D249" s="298">
        <f t="shared" si="13"/>
        <v>201.64694110263704</v>
      </c>
      <c r="E249" s="298">
        <f t="shared" si="14"/>
        <v>473.35305889736298</v>
      </c>
      <c r="F249" s="298">
        <f t="shared" si="15"/>
        <v>96317.178670368405</v>
      </c>
      <c r="G249" s="292"/>
      <c r="H249" s="260"/>
      <c r="I249" s="260"/>
      <c r="J249" s="260"/>
      <c r="K249" s="260"/>
      <c r="L249" s="260"/>
      <c r="M249" s="260"/>
    </row>
    <row r="250" spans="1:13" s="95" customFormat="1" ht="24" customHeight="1" x14ac:dyDescent="0.3">
      <c r="A250" s="260"/>
      <c r="B250" s="297"/>
      <c r="C250" s="297" t="s">
        <v>253</v>
      </c>
      <c r="D250" s="298">
        <f t="shared" si="13"/>
        <v>200.66078889660085</v>
      </c>
      <c r="E250" s="298">
        <f t="shared" si="14"/>
        <v>474.33921110339918</v>
      </c>
      <c r="F250" s="298">
        <f t="shared" si="15"/>
        <v>95842.839459265</v>
      </c>
      <c r="G250" s="292"/>
      <c r="H250" s="260"/>
      <c r="I250" s="292"/>
      <c r="J250" s="260"/>
      <c r="K250" s="260"/>
      <c r="L250" s="260"/>
      <c r="M250" s="260"/>
    </row>
    <row r="251" spans="1:13" s="95" customFormat="1" ht="24" customHeight="1" x14ac:dyDescent="0.3">
      <c r="A251" s="260"/>
      <c r="B251" s="297">
        <v>20</v>
      </c>
      <c r="C251" s="297" t="s">
        <v>254</v>
      </c>
      <c r="D251" s="298">
        <f t="shared" si="13"/>
        <v>199.67258220680208</v>
      </c>
      <c r="E251" s="298">
        <f t="shared" si="14"/>
        <v>475.32741779319792</v>
      </c>
      <c r="F251" s="298">
        <f t="shared" si="15"/>
        <v>95367.512041471797</v>
      </c>
      <c r="G251" s="292"/>
      <c r="H251" s="260"/>
      <c r="I251" s="260"/>
      <c r="J251" s="260"/>
      <c r="K251" s="260"/>
      <c r="L251" s="260"/>
      <c r="M251" s="260"/>
    </row>
    <row r="252" spans="1:13" s="95" customFormat="1" ht="24" customHeight="1" x14ac:dyDescent="0.3">
      <c r="A252" s="260"/>
      <c r="B252" s="297"/>
      <c r="C252" s="297" t="s">
        <v>255</v>
      </c>
      <c r="D252" s="298">
        <f t="shared" si="13"/>
        <v>198.68231675306626</v>
      </c>
      <c r="E252" s="298">
        <f t="shared" si="14"/>
        <v>476.31768324693371</v>
      </c>
      <c r="F252" s="298">
        <f t="shared" si="15"/>
        <v>94891.194358224864</v>
      </c>
      <c r="G252" s="292"/>
      <c r="H252" s="260"/>
      <c r="I252" s="260"/>
      <c r="J252" s="260"/>
      <c r="K252" s="260"/>
      <c r="L252" s="260"/>
      <c r="M252" s="260"/>
    </row>
    <row r="253" spans="1:13" s="95" customFormat="1" ht="24" customHeight="1" x14ac:dyDescent="0.3">
      <c r="A253" s="260"/>
      <c r="B253" s="297"/>
      <c r="C253" s="297" t="s">
        <v>256</v>
      </c>
      <c r="D253" s="298">
        <f t="shared" si="13"/>
        <v>197.68998824630185</v>
      </c>
      <c r="E253" s="298">
        <f t="shared" si="14"/>
        <v>477.31001175369818</v>
      </c>
      <c r="F253" s="298">
        <f t="shared" si="15"/>
        <v>94413.884346471168</v>
      </c>
      <c r="G253" s="292"/>
      <c r="H253" s="260"/>
      <c r="I253" s="260"/>
      <c r="J253" s="260"/>
      <c r="K253" s="260"/>
      <c r="L253" s="260"/>
      <c r="M253" s="260"/>
    </row>
    <row r="254" spans="1:13" s="95" customFormat="1" ht="24" customHeight="1" x14ac:dyDescent="0.3">
      <c r="A254" s="260"/>
      <c r="B254" s="297"/>
      <c r="C254" s="297" t="s">
        <v>257</v>
      </c>
      <c r="D254" s="298">
        <f t="shared" si="13"/>
        <v>196.6955923884816</v>
      </c>
      <c r="E254" s="298">
        <f t="shared" si="14"/>
        <v>478.3044076115184</v>
      </c>
      <c r="F254" s="298">
        <f t="shared" si="15"/>
        <v>93935.57993885965</v>
      </c>
      <c r="G254" s="292"/>
      <c r="H254" s="260"/>
      <c r="I254" s="260"/>
      <c r="J254" s="260"/>
      <c r="K254" s="260"/>
      <c r="L254" s="260"/>
      <c r="M254" s="260"/>
    </row>
    <row r="255" spans="1:13" s="95" customFormat="1" ht="24" customHeight="1" x14ac:dyDescent="0.3">
      <c r="A255" s="260"/>
      <c r="B255" s="297"/>
      <c r="C255" s="297" t="s">
        <v>258</v>
      </c>
      <c r="D255" s="298">
        <f t="shared" si="13"/>
        <v>195.69912487262425</v>
      </c>
      <c r="E255" s="298">
        <f t="shared" si="14"/>
        <v>479.30087512737578</v>
      </c>
      <c r="F255" s="298">
        <f t="shared" si="15"/>
        <v>93456.279063732276</v>
      </c>
      <c r="G255" s="292"/>
      <c r="H255" s="260"/>
      <c r="I255" s="260"/>
      <c r="J255" s="260"/>
      <c r="K255" s="260"/>
      <c r="L255" s="260"/>
      <c r="M255" s="260"/>
    </row>
    <row r="256" spans="1:13" s="95" customFormat="1" ht="24" customHeight="1" x14ac:dyDescent="0.3">
      <c r="A256" s="260"/>
      <c r="B256" s="297"/>
      <c r="C256" s="297" t="s">
        <v>259</v>
      </c>
      <c r="D256" s="298">
        <f t="shared" si="13"/>
        <v>194.70058138277557</v>
      </c>
      <c r="E256" s="298">
        <f t="shared" si="14"/>
        <v>480.29941861722443</v>
      </c>
      <c r="F256" s="298">
        <f t="shared" si="15"/>
        <v>92975.979645115047</v>
      </c>
      <c r="G256" s="292"/>
      <c r="H256" s="260"/>
      <c r="I256" s="260"/>
      <c r="J256" s="260"/>
      <c r="K256" s="260"/>
      <c r="L256" s="260"/>
      <c r="M256" s="260"/>
    </row>
    <row r="257" spans="1:13" s="95" customFormat="1" ht="24" customHeight="1" x14ac:dyDescent="0.3">
      <c r="A257" s="260"/>
      <c r="B257" s="297"/>
      <c r="C257" s="297" t="s">
        <v>260</v>
      </c>
      <c r="D257" s="298">
        <f t="shared" si="13"/>
        <v>193.69995759398969</v>
      </c>
      <c r="E257" s="298">
        <f t="shared" si="14"/>
        <v>481.30004240601033</v>
      </c>
      <c r="F257" s="298">
        <f t="shared" si="15"/>
        <v>92494.679602709031</v>
      </c>
      <c r="G257" s="292"/>
      <c r="H257" s="260"/>
      <c r="I257" s="260"/>
      <c r="J257" s="260"/>
      <c r="K257" s="260"/>
      <c r="L257" s="260"/>
      <c r="M257" s="260"/>
    </row>
    <row r="258" spans="1:13" s="95" customFormat="1" ht="24" customHeight="1" x14ac:dyDescent="0.3">
      <c r="A258" s="260"/>
      <c r="B258" s="297"/>
      <c r="C258" s="297" t="s">
        <v>261</v>
      </c>
      <c r="D258" s="298">
        <f t="shared" si="13"/>
        <v>192.69724917231048</v>
      </c>
      <c r="E258" s="298">
        <f t="shared" si="14"/>
        <v>482.30275082768952</v>
      </c>
      <c r="F258" s="298">
        <f t="shared" si="15"/>
        <v>92012.376851881345</v>
      </c>
      <c r="G258" s="292"/>
      <c r="H258" s="260"/>
      <c r="I258" s="260"/>
      <c r="J258" s="260"/>
      <c r="K258" s="260"/>
      <c r="L258" s="260"/>
      <c r="M258" s="260"/>
    </row>
    <row r="259" spans="1:13" s="95" customFormat="1" ht="24" customHeight="1" x14ac:dyDescent="0.3">
      <c r="A259" s="260"/>
      <c r="B259" s="297"/>
      <c r="C259" s="297" t="s">
        <v>262</v>
      </c>
      <c r="D259" s="298">
        <f t="shared" si="13"/>
        <v>191.69245177475281</v>
      </c>
      <c r="E259" s="298">
        <f t="shared" si="14"/>
        <v>483.30754822524716</v>
      </c>
      <c r="F259" s="298">
        <f t="shared" si="15"/>
        <v>91529.069303656099</v>
      </c>
      <c r="G259" s="292"/>
      <c r="H259" s="260"/>
      <c r="I259" s="260"/>
      <c r="J259" s="260"/>
      <c r="K259" s="260"/>
      <c r="L259" s="260"/>
      <c r="M259" s="260"/>
    </row>
    <row r="260" spans="1:13" s="95" customFormat="1" ht="24" customHeight="1" x14ac:dyDescent="0.3">
      <c r="A260" s="260"/>
      <c r="B260" s="297"/>
      <c r="C260" s="297" t="s">
        <v>263</v>
      </c>
      <c r="D260" s="298">
        <f t="shared" ref="D260:D323" si="16">F259*$D$20*30/360</f>
        <v>190.68556104928356</v>
      </c>
      <c r="E260" s="298">
        <f t="shared" ref="E260:E323" si="17">IF($E$20-D260&lt;$E$20,$E$20-D260,0)</f>
        <v>484.31443895071641</v>
      </c>
      <c r="F260" s="298">
        <f t="shared" si="15"/>
        <v>91044.754864705377</v>
      </c>
      <c r="G260" s="292"/>
      <c r="H260" s="260"/>
      <c r="I260" s="260"/>
      <c r="J260" s="260"/>
      <c r="K260" s="260"/>
      <c r="L260" s="260"/>
      <c r="M260" s="260"/>
    </row>
    <row r="261" spans="1:13" s="95" customFormat="1" ht="24" customHeight="1" x14ac:dyDescent="0.3">
      <c r="A261" s="260"/>
      <c r="B261" s="297"/>
      <c r="C261" s="297" t="s">
        <v>264</v>
      </c>
      <c r="D261" s="298">
        <f t="shared" si="16"/>
        <v>189.67657263480288</v>
      </c>
      <c r="E261" s="298">
        <f t="shared" si="17"/>
        <v>485.32342736519712</v>
      </c>
      <c r="F261" s="298">
        <f t="shared" si="15"/>
        <v>90559.431437340187</v>
      </c>
      <c r="G261" s="292"/>
      <c r="H261" s="260"/>
      <c r="I261" s="260"/>
      <c r="J261" s="260"/>
      <c r="K261" s="260"/>
      <c r="L261" s="260"/>
      <c r="M261" s="260"/>
    </row>
    <row r="262" spans="1:13" s="95" customFormat="1" ht="24" customHeight="1" x14ac:dyDescent="0.3">
      <c r="A262" s="260"/>
      <c r="B262" s="297"/>
      <c r="C262" s="297" t="s">
        <v>265</v>
      </c>
      <c r="D262" s="298">
        <f t="shared" si="16"/>
        <v>188.6654821611254</v>
      </c>
      <c r="E262" s="298">
        <f t="shared" si="17"/>
        <v>486.3345178388746</v>
      </c>
      <c r="F262" s="298">
        <f t="shared" si="15"/>
        <v>90073.096919501317</v>
      </c>
      <c r="G262" s="292"/>
      <c r="H262" s="260"/>
      <c r="I262" s="292"/>
      <c r="J262" s="260"/>
      <c r="K262" s="260"/>
      <c r="L262" s="260"/>
      <c r="M262" s="260"/>
    </row>
    <row r="263" spans="1:13" s="95" customFormat="1" ht="24" customHeight="1" x14ac:dyDescent="0.3">
      <c r="A263" s="260"/>
      <c r="B263" s="297">
        <v>21</v>
      </c>
      <c r="C263" s="297" t="s">
        <v>266</v>
      </c>
      <c r="D263" s="298">
        <f t="shared" si="16"/>
        <v>187.65228524896108</v>
      </c>
      <c r="E263" s="298">
        <f t="shared" si="17"/>
        <v>487.34771475103889</v>
      </c>
      <c r="F263" s="298">
        <f t="shared" si="15"/>
        <v>89585.749204750275</v>
      </c>
      <c r="G263" s="292"/>
      <c r="H263" s="260"/>
      <c r="I263" s="260"/>
      <c r="J263" s="260"/>
      <c r="K263" s="260"/>
      <c r="L263" s="260"/>
      <c r="M263" s="260"/>
    </row>
    <row r="264" spans="1:13" s="95" customFormat="1" ht="24" customHeight="1" x14ac:dyDescent="0.3">
      <c r="A264" s="260"/>
      <c r="B264" s="297"/>
      <c r="C264" s="297" t="s">
        <v>267</v>
      </c>
      <c r="D264" s="298">
        <f t="shared" si="16"/>
        <v>186.63697750989644</v>
      </c>
      <c r="E264" s="298">
        <f t="shared" si="17"/>
        <v>488.36302249010356</v>
      </c>
      <c r="F264" s="298">
        <f t="shared" si="15"/>
        <v>89097.386182260176</v>
      </c>
      <c r="G264" s="292"/>
      <c r="H264" s="260"/>
      <c r="I264" s="260"/>
      <c r="J264" s="260"/>
      <c r="K264" s="260"/>
      <c r="L264" s="260"/>
      <c r="M264" s="260"/>
    </row>
    <row r="265" spans="1:13" s="95" customFormat="1" ht="24" customHeight="1" x14ac:dyDescent="0.3">
      <c r="A265" s="260"/>
      <c r="B265" s="297"/>
      <c r="C265" s="297" t="s">
        <v>268</v>
      </c>
      <c r="D265" s="298">
        <f t="shared" si="16"/>
        <v>185.61955454637535</v>
      </c>
      <c r="E265" s="298">
        <f t="shared" si="17"/>
        <v>489.38044545362465</v>
      </c>
      <c r="F265" s="298">
        <f t="shared" si="15"/>
        <v>88608.005736806546</v>
      </c>
      <c r="G265" s="292"/>
      <c r="H265" s="260"/>
      <c r="I265" s="260"/>
      <c r="J265" s="260"/>
      <c r="K265" s="260"/>
      <c r="L265" s="260"/>
      <c r="M265" s="260"/>
    </row>
    <row r="266" spans="1:13" s="95" customFormat="1" ht="24" customHeight="1" x14ac:dyDescent="0.3">
      <c r="A266" s="260"/>
      <c r="B266" s="297"/>
      <c r="C266" s="297" t="s">
        <v>269</v>
      </c>
      <c r="D266" s="298">
        <f t="shared" si="16"/>
        <v>184.6000119516803</v>
      </c>
      <c r="E266" s="298">
        <f t="shared" si="17"/>
        <v>490.3999880483197</v>
      </c>
      <c r="F266" s="298">
        <f t="shared" si="15"/>
        <v>88117.605748758229</v>
      </c>
      <c r="G266" s="292"/>
      <c r="H266" s="260"/>
      <c r="I266" s="260"/>
      <c r="J266" s="260"/>
      <c r="K266" s="260"/>
      <c r="L266" s="260"/>
      <c r="M266" s="260"/>
    </row>
    <row r="267" spans="1:13" s="95" customFormat="1" ht="24" customHeight="1" x14ac:dyDescent="0.3">
      <c r="A267" s="260"/>
      <c r="B267" s="297"/>
      <c r="C267" s="297" t="s">
        <v>270</v>
      </c>
      <c r="D267" s="298">
        <f t="shared" si="16"/>
        <v>183.57834530991298</v>
      </c>
      <c r="E267" s="298">
        <f t="shared" si="17"/>
        <v>491.42165469008705</v>
      </c>
      <c r="F267" s="298">
        <f t="shared" si="15"/>
        <v>87626.184094068143</v>
      </c>
      <c r="G267" s="292"/>
      <c r="H267" s="260"/>
      <c r="I267" s="260"/>
      <c r="J267" s="260"/>
      <c r="K267" s="260"/>
      <c r="L267" s="260"/>
      <c r="M267" s="260"/>
    </row>
    <row r="268" spans="1:13" s="95" customFormat="1" ht="24" customHeight="1" x14ac:dyDescent="0.3">
      <c r="A268" s="260"/>
      <c r="B268" s="297"/>
      <c r="C268" s="297" t="s">
        <v>271</v>
      </c>
      <c r="D268" s="298">
        <f t="shared" si="16"/>
        <v>182.55455019597531</v>
      </c>
      <c r="E268" s="298">
        <f t="shared" si="17"/>
        <v>492.44544980402469</v>
      </c>
      <c r="F268" s="298">
        <f t="shared" si="15"/>
        <v>87133.738644264115</v>
      </c>
      <c r="G268" s="292"/>
      <c r="H268" s="260"/>
      <c r="I268" s="260"/>
      <c r="J268" s="260"/>
      <c r="K268" s="260"/>
      <c r="L268" s="260"/>
      <c r="M268" s="260"/>
    </row>
    <row r="269" spans="1:13" s="95" customFormat="1" ht="24" customHeight="1" x14ac:dyDescent="0.3">
      <c r="A269" s="260"/>
      <c r="B269" s="297"/>
      <c r="C269" s="297" t="s">
        <v>272</v>
      </c>
      <c r="D269" s="298">
        <f t="shared" si="16"/>
        <v>181.52862217555025</v>
      </c>
      <c r="E269" s="298">
        <f t="shared" si="17"/>
        <v>493.47137782444975</v>
      </c>
      <c r="F269" s="298">
        <f t="shared" si="15"/>
        <v>86640.267266439667</v>
      </c>
      <c r="G269" s="292"/>
      <c r="H269" s="260"/>
      <c r="I269" s="260"/>
      <c r="J269" s="260"/>
      <c r="K269" s="260"/>
      <c r="L269" s="260"/>
      <c r="M269" s="260"/>
    </row>
    <row r="270" spans="1:13" s="95" customFormat="1" ht="24" customHeight="1" x14ac:dyDescent="0.3">
      <c r="A270" s="260"/>
      <c r="B270" s="297"/>
      <c r="C270" s="297" t="s">
        <v>273</v>
      </c>
      <c r="D270" s="298">
        <f t="shared" si="16"/>
        <v>180.50055680508268</v>
      </c>
      <c r="E270" s="298">
        <f t="shared" si="17"/>
        <v>494.49944319491732</v>
      </c>
      <c r="F270" s="298">
        <f t="shared" si="15"/>
        <v>86145.767823244751</v>
      </c>
      <c r="G270" s="292"/>
      <c r="H270" s="260"/>
      <c r="I270" s="260"/>
      <c r="J270" s="260"/>
      <c r="K270" s="260"/>
      <c r="L270" s="260"/>
      <c r="M270" s="260"/>
    </row>
    <row r="271" spans="1:13" s="95" customFormat="1" ht="24" customHeight="1" x14ac:dyDescent="0.3">
      <c r="A271" s="260"/>
      <c r="B271" s="297"/>
      <c r="C271" s="297" t="s">
        <v>274</v>
      </c>
      <c r="D271" s="298">
        <f t="shared" si="16"/>
        <v>179.47034963175992</v>
      </c>
      <c r="E271" s="298">
        <f t="shared" si="17"/>
        <v>495.52965036824008</v>
      </c>
      <c r="F271" s="298">
        <f t="shared" si="15"/>
        <v>85650.238172876518</v>
      </c>
      <c r="G271" s="292"/>
      <c r="H271" s="260"/>
      <c r="I271" s="260"/>
      <c r="J271" s="260"/>
      <c r="K271" s="260"/>
      <c r="L271" s="260"/>
      <c r="M271" s="260"/>
    </row>
    <row r="272" spans="1:13" s="95" customFormat="1" ht="24" customHeight="1" x14ac:dyDescent="0.3">
      <c r="A272" s="260"/>
      <c r="B272" s="297"/>
      <c r="C272" s="297" t="s">
        <v>275</v>
      </c>
      <c r="D272" s="298">
        <f t="shared" si="16"/>
        <v>178.43799619349275</v>
      </c>
      <c r="E272" s="298">
        <f t="shared" si="17"/>
        <v>496.56200380650728</v>
      </c>
      <c r="F272" s="298">
        <f t="shared" si="15"/>
        <v>85153.676169070008</v>
      </c>
      <c r="G272" s="292"/>
      <c r="H272" s="260"/>
      <c r="I272" s="260"/>
      <c r="J272" s="260"/>
      <c r="K272" s="260"/>
      <c r="L272" s="260"/>
      <c r="M272" s="260"/>
    </row>
    <row r="273" spans="1:13" s="95" customFormat="1" ht="24" customHeight="1" x14ac:dyDescent="0.3">
      <c r="A273" s="260"/>
      <c r="B273" s="297"/>
      <c r="C273" s="297" t="s">
        <v>276</v>
      </c>
      <c r="D273" s="298">
        <f t="shared" si="16"/>
        <v>177.40349201889586</v>
      </c>
      <c r="E273" s="298">
        <f t="shared" si="17"/>
        <v>497.59650798110414</v>
      </c>
      <c r="F273" s="298">
        <f t="shared" si="15"/>
        <v>84656.079661088908</v>
      </c>
      <c r="G273" s="292"/>
      <c r="H273" s="260"/>
      <c r="I273" s="260"/>
      <c r="J273" s="260"/>
      <c r="K273" s="260"/>
      <c r="L273" s="260"/>
      <c r="M273" s="260"/>
    </row>
    <row r="274" spans="1:13" s="95" customFormat="1" ht="24" customHeight="1" x14ac:dyDescent="0.3">
      <c r="A274" s="260"/>
      <c r="B274" s="297"/>
      <c r="C274" s="297" t="s">
        <v>277</v>
      </c>
      <c r="D274" s="298">
        <f t="shared" si="16"/>
        <v>176.36683262726859</v>
      </c>
      <c r="E274" s="298">
        <f t="shared" si="17"/>
        <v>498.63316737273141</v>
      </c>
      <c r="F274" s="298">
        <f t="shared" si="15"/>
        <v>84157.446493716183</v>
      </c>
      <c r="G274" s="292"/>
      <c r="H274" s="260"/>
      <c r="I274" s="292"/>
      <c r="J274" s="260"/>
      <c r="K274" s="260"/>
      <c r="L274" s="260"/>
      <c r="M274" s="260"/>
    </row>
    <row r="275" spans="1:13" s="95" customFormat="1" ht="24" customHeight="1" x14ac:dyDescent="0.3">
      <c r="A275" s="260"/>
      <c r="B275" s="297">
        <v>22</v>
      </c>
      <c r="C275" s="297" t="s">
        <v>278</v>
      </c>
      <c r="D275" s="298">
        <f t="shared" si="16"/>
        <v>175.32801352857538</v>
      </c>
      <c r="E275" s="298">
        <f t="shared" si="17"/>
        <v>499.67198647142459</v>
      </c>
      <c r="F275" s="298">
        <f t="shared" si="15"/>
        <v>83657.774507244758</v>
      </c>
      <c r="G275" s="292"/>
      <c r="H275" s="260"/>
      <c r="I275" s="260"/>
      <c r="J275" s="260"/>
      <c r="K275" s="260"/>
      <c r="L275" s="260"/>
      <c r="M275" s="260"/>
    </row>
    <row r="276" spans="1:13" s="95" customFormat="1" ht="24" customHeight="1" x14ac:dyDescent="0.3">
      <c r="A276" s="260"/>
      <c r="B276" s="297"/>
      <c r="C276" s="297" t="s">
        <v>279</v>
      </c>
      <c r="D276" s="298">
        <f t="shared" si="16"/>
        <v>174.28703022342657</v>
      </c>
      <c r="E276" s="298">
        <f t="shared" si="17"/>
        <v>500.71296977657346</v>
      </c>
      <c r="F276" s="298">
        <f t="shared" si="15"/>
        <v>83157.06153746818</v>
      </c>
      <c r="G276" s="292"/>
      <c r="H276" s="260"/>
      <c r="I276" s="260"/>
      <c r="J276" s="260"/>
      <c r="K276" s="260"/>
      <c r="L276" s="260"/>
      <c r="M276" s="260"/>
    </row>
    <row r="277" spans="1:13" s="95" customFormat="1" ht="24" customHeight="1" x14ac:dyDescent="0.3">
      <c r="A277" s="260"/>
      <c r="B277" s="297"/>
      <c r="C277" s="297" t="s">
        <v>280</v>
      </c>
      <c r="D277" s="298">
        <f t="shared" si="16"/>
        <v>173.24387820305873</v>
      </c>
      <c r="E277" s="298">
        <f t="shared" si="17"/>
        <v>501.75612179694127</v>
      </c>
      <c r="F277" s="298">
        <f t="shared" si="15"/>
        <v>82655.305415671246</v>
      </c>
      <c r="G277" s="292"/>
      <c r="H277" s="260"/>
      <c r="I277" s="260"/>
      <c r="J277" s="260"/>
      <c r="K277" s="260"/>
      <c r="L277" s="260"/>
      <c r="M277" s="260"/>
    </row>
    <row r="278" spans="1:13" s="95" customFormat="1" ht="24" customHeight="1" x14ac:dyDescent="0.3">
      <c r="A278" s="260"/>
      <c r="B278" s="297"/>
      <c r="C278" s="297" t="s">
        <v>281</v>
      </c>
      <c r="D278" s="298">
        <f t="shared" si="16"/>
        <v>172.19855294931509</v>
      </c>
      <c r="E278" s="298">
        <f t="shared" si="17"/>
        <v>502.80144705068494</v>
      </c>
      <c r="F278" s="298">
        <f t="shared" si="15"/>
        <v>82152.503968620556</v>
      </c>
      <c r="G278" s="292"/>
      <c r="H278" s="260"/>
      <c r="I278" s="260"/>
      <c r="J278" s="260"/>
      <c r="K278" s="260"/>
      <c r="L278" s="260"/>
      <c r="M278" s="260"/>
    </row>
    <row r="279" spans="1:13" s="95" customFormat="1" ht="24" customHeight="1" x14ac:dyDescent="0.3">
      <c r="A279" s="260"/>
      <c r="B279" s="297"/>
      <c r="C279" s="297" t="s">
        <v>282</v>
      </c>
      <c r="D279" s="298">
        <f t="shared" si="16"/>
        <v>171.15104993462617</v>
      </c>
      <c r="E279" s="298">
        <f t="shared" si="17"/>
        <v>503.84895006537386</v>
      </c>
      <c r="F279" s="298">
        <f>IF(F278-E279&gt;0,F278-E279,0)</f>
        <v>81648.65501855519</v>
      </c>
      <c r="G279" s="292"/>
      <c r="H279" s="260"/>
      <c r="I279" s="260"/>
      <c r="J279" s="260"/>
      <c r="K279" s="260"/>
      <c r="L279" s="260"/>
      <c r="M279" s="260"/>
    </row>
    <row r="280" spans="1:13" s="95" customFormat="1" ht="24" customHeight="1" x14ac:dyDescent="0.3">
      <c r="A280" s="260"/>
      <c r="B280" s="297"/>
      <c r="C280" s="297" t="s">
        <v>283</v>
      </c>
      <c r="D280" s="298">
        <f t="shared" si="16"/>
        <v>170.10136462199</v>
      </c>
      <c r="E280" s="298">
        <f t="shared" si="17"/>
        <v>504.89863537801</v>
      </c>
      <c r="F280" s="298">
        <f t="shared" ref="F280:F343" si="18">IF(F279-E280&gt;0,F279-E280,0)</f>
        <v>81143.756383177184</v>
      </c>
      <c r="G280" s="292"/>
      <c r="H280" s="260"/>
      <c r="I280" s="260"/>
      <c r="J280" s="260"/>
      <c r="K280" s="260"/>
      <c r="L280" s="260"/>
      <c r="M280" s="260"/>
    </row>
    <row r="281" spans="1:13" s="95" customFormat="1" ht="24" customHeight="1" x14ac:dyDescent="0.3">
      <c r="A281" s="260"/>
      <c r="B281" s="297"/>
      <c r="C281" s="297" t="s">
        <v>284</v>
      </c>
      <c r="D281" s="298">
        <f t="shared" si="16"/>
        <v>169.04949246495246</v>
      </c>
      <c r="E281" s="298">
        <f t="shared" si="17"/>
        <v>505.95050753504756</v>
      </c>
      <c r="F281" s="298">
        <f t="shared" si="18"/>
        <v>80637.805875642138</v>
      </c>
      <c r="G281" s="292"/>
      <c r="H281" s="260"/>
      <c r="I281" s="260"/>
      <c r="J281" s="260"/>
      <c r="K281" s="260"/>
      <c r="L281" s="260"/>
      <c r="M281" s="260"/>
    </row>
    <row r="282" spans="1:13" s="95" customFormat="1" ht="24" customHeight="1" x14ac:dyDescent="0.3">
      <c r="A282" s="260"/>
      <c r="B282" s="297"/>
      <c r="C282" s="297" t="s">
        <v>285</v>
      </c>
      <c r="D282" s="298">
        <f t="shared" si="16"/>
        <v>167.99542890758781</v>
      </c>
      <c r="E282" s="298">
        <f t="shared" si="17"/>
        <v>507.00457109241222</v>
      </c>
      <c r="F282" s="298">
        <f t="shared" si="18"/>
        <v>80130.801304549721</v>
      </c>
      <c r="G282" s="292"/>
      <c r="H282" s="260"/>
      <c r="I282" s="260"/>
      <c r="J282" s="260"/>
      <c r="K282" s="260"/>
      <c r="L282" s="260"/>
      <c r="M282" s="260"/>
    </row>
    <row r="283" spans="1:13" s="95" customFormat="1" ht="24" customHeight="1" x14ac:dyDescent="0.3">
      <c r="A283" s="260"/>
      <c r="B283" s="297"/>
      <c r="C283" s="297" t="s">
        <v>286</v>
      </c>
      <c r="D283" s="298">
        <f t="shared" si="16"/>
        <v>166.93916938447859</v>
      </c>
      <c r="E283" s="298">
        <f t="shared" si="17"/>
        <v>508.06083061552141</v>
      </c>
      <c r="F283" s="298">
        <f t="shared" si="18"/>
        <v>79622.740473934202</v>
      </c>
      <c r="G283" s="292"/>
      <c r="H283" s="260"/>
      <c r="I283" s="260"/>
      <c r="J283" s="260"/>
      <c r="K283" s="260"/>
      <c r="L283" s="260"/>
      <c r="M283" s="260"/>
    </row>
    <row r="284" spans="1:13" s="95" customFormat="1" ht="24" customHeight="1" x14ac:dyDescent="0.3">
      <c r="A284" s="260"/>
      <c r="B284" s="297"/>
      <c r="C284" s="297" t="s">
        <v>287</v>
      </c>
      <c r="D284" s="298">
        <f t="shared" si="16"/>
        <v>165.88070932069627</v>
      </c>
      <c r="E284" s="298">
        <f t="shared" si="17"/>
        <v>509.11929067930373</v>
      </c>
      <c r="F284" s="298">
        <f t="shared" si="18"/>
        <v>79113.621183254902</v>
      </c>
      <c r="G284" s="292"/>
      <c r="H284" s="260"/>
      <c r="I284" s="260"/>
      <c r="J284" s="260"/>
      <c r="K284" s="260"/>
      <c r="L284" s="260"/>
      <c r="M284" s="260"/>
    </row>
    <row r="285" spans="1:13" s="95" customFormat="1" ht="24" customHeight="1" x14ac:dyDescent="0.3">
      <c r="A285" s="260"/>
      <c r="B285" s="297"/>
      <c r="C285" s="297" t="s">
        <v>288</v>
      </c>
      <c r="D285" s="298">
        <f t="shared" si="16"/>
        <v>164.82004413178106</v>
      </c>
      <c r="E285" s="298">
        <f t="shared" si="17"/>
        <v>510.17995586821894</v>
      </c>
      <c r="F285" s="298">
        <f t="shared" si="18"/>
        <v>78603.441227386676</v>
      </c>
      <c r="G285" s="292"/>
      <c r="H285" s="260"/>
      <c r="I285" s="260"/>
      <c r="J285" s="260"/>
      <c r="K285" s="260"/>
      <c r="L285" s="260"/>
      <c r="M285" s="260"/>
    </row>
    <row r="286" spans="1:13" s="95" customFormat="1" ht="24" customHeight="1" x14ac:dyDescent="0.3">
      <c r="A286" s="260"/>
      <c r="B286" s="297"/>
      <c r="C286" s="297" t="s">
        <v>289</v>
      </c>
      <c r="D286" s="298">
        <f t="shared" si="16"/>
        <v>163.75716922372226</v>
      </c>
      <c r="E286" s="298">
        <f t="shared" si="17"/>
        <v>511.24283077627774</v>
      </c>
      <c r="F286" s="298">
        <f t="shared" si="18"/>
        <v>78092.198396610402</v>
      </c>
      <c r="G286" s="292"/>
      <c r="H286" s="260"/>
      <c r="I286" s="292"/>
      <c r="J286" s="260"/>
      <c r="K286" s="260"/>
      <c r="L286" s="260"/>
      <c r="M286" s="260"/>
    </row>
    <row r="287" spans="1:13" s="95" customFormat="1" ht="24" customHeight="1" x14ac:dyDescent="0.3">
      <c r="A287" s="260"/>
      <c r="B287" s="297">
        <v>23</v>
      </c>
      <c r="C287" s="297" t="s">
        <v>290</v>
      </c>
      <c r="D287" s="298">
        <f t="shared" si="16"/>
        <v>162.69207999293835</v>
      </c>
      <c r="E287" s="298">
        <f t="shared" si="17"/>
        <v>512.30792000706163</v>
      </c>
      <c r="F287" s="298">
        <f t="shared" si="18"/>
        <v>77579.890476603337</v>
      </c>
      <c r="G287" s="292"/>
      <c r="H287" s="260"/>
      <c r="I287" s="260"/>
      <c r="J287" s="260"/>
      <c r="K287" s="260"/>
      <c r="L287" s="260"/>
      <c r="M287" s="260"/>
    </row>
    <row r="288" spans="1:13" s="95" customFormat="1" ht="24" customHeight="1" x14ac:dyDescent="0.3">
      <c r="A288" s="260"/>
      <c r="B288" s="297"/>
      <c r="C288" s="297" t="s">
        <v>291</v>
      </c>
      <c r="D288" s="298">
        <f t="shared" si="16"/>
        <v>161.62477182625696</v>
      </c>
      <c r="E288" s="298">
        <f t="shared" si="17"/>
        <v>513.37522817374304</v>
      </c>
      <c r="F288" s="298">
        <f t="shared" si="18"/>
        <v>77066.515248429598</v>
      </c>
      <c r="G288" s="292"/>
      <c r="H288" s="260"/>
      <c r="I288" s="260"/>
      <c r="J288" s="260"/>
      <c r="K288" s="260"/>
      <c r="L288" s="260"/>
      <c r="M288" s="260"/>
    </row>
    <row r="289" spans="1:13" s="95" customFormat="1" ht="24" customHeight="1" x14ac:dyDescent="0.3">
      <c r="A289" s="260"/>
      <c r="B289" s="297"/>
      <c r="C289" s="297" t="s">
        <v>292</v>
      </c>
      <c r="D289" s="298">
        <f t="shared" si="16"/>
        <v>160.55524010089499</v>
      </c>
      <c r="E289" s="298">
        <f t="shared" si="17"/>
        <v>514.44475989910507</v>
      </c>
      <c r="F289" s="298">
        <f t="shared" si="18"/>
        <v>76552.070488530488</v>
      </c>
      <c r="G289" s="292"/>
      <c r="H289" s="260"/>
      <c r="I289" s="260"/>
      <c r="J289" s="260"/>
      <c r="K289" s="260"/>
      <c r="L289" s="260"/>
      <c r="M289" s="260"/>
    </row>
    <row r="290" spans="1:13" s="95" customFormat="1" ht="24" customHeight="1" x14ac:dyDescent="0.3">
      <c r="A290" s="260"/>
      <c r="B290" s="297"/>
      <c r="C290" s="297" t="s">
        <v>293</v>
      </c>
      <c r="D290" s="298">
        <f t="shared" si="16"/>
        <v>159.48348018443852</v>
      </c>
      <c r="E290" s="298">
        <f t="shared" si="17"/>
        <v>515.51651981556142</v>
      </c>
      <c r="F290" s="298">
        <f t="shared" si="18"/>
        <v>76036.553968714928</v>
      </c>
      <c r="G290" s="292"/>
      <c r="H290" s="260"/>
      <c r="I290" s="260"/>
      <c r="J290" s="260"/>
      <c r="K290" s="260"/>
      <c r="L290" s="260"/>
      <c r="M290" s="260"/>
    </row>
    <row r="291" spans="1:13" s="95" customFormat="1" ht="24" customHeight="1" x14ac:dyDescent="0.3">
      <c r="A291" s="260"/>
      <c r="B291" s="297"/>
      <c r="C291" s="297" t="s">
        <v>294</v>
      </c>
      <c r="D291" s="298">
        <f t="shared" si="16"/>
        <v>158.40948743482278</v>
      </c>
      <c r="E291" s="298">
        <f t="shared" si="17"/>
        <v>516.59051256517728</v>
      </c>
      <c r="F291" s="298">
        <f t="shared" si="18"/>
        <v>75519.963456149751</v>
      </c>
      <c r="G291" s="292"/>
      <c r="H291" s="260"/>
      <c r="I291" s="260"/>
      <c r="J291" s="260"/>
      <c r="K291" s="260"/>
      <c r="L291" s="260"/>
      <c r="M291" s="260"/>
    </row>
    <row r="292" spans="1:13" s="95" customFormat="1" ht="24" customHeight="1" x14ac:dyDescent="0.3">
      <c r="A292" s="260"/>
      <c r="B292" s="297"/>
      <c r="C292" s="297" t="s">
        <v>295</v>
      </c>
      <c r="D292" s="298">
        <f t="shared" si="16"/>
        <v>157.333257200312</v>
      </c>
      <c r="E292" s="298">
        <f t="shared" si="17"/>
        <v>517.666742799688</v>
      </c>
      <c r="F292" s="298">
        <f t="shared" si="18"/>
        <v>75002.296713350064</v>
      </c>
      <c r="G292" s="292"/>
      <c r="H292" s="260"/>
      <c r="I292" s="260"/>
      <c r="J292" s="260"/>
      <c r="K292" s="260"/>
      <c r="L292" s="260"/>
      <c r="M292" s="260"/>
    </row>
    <row r="293" spans="1:13" s="95" customFormat="1" ht="24" customHeight="1" x14ac:dyDescent="0.3">
      <c r="A293" s="260"/>
      <c r="B293" s="297"/>
      <c r="C293" s="297" t="s">
        <v>296</v>
      </c>
      <c r="D293" s="298">
        <f t="shared" si="16"/>
        <v>156.25478481947931</v>
      </c>
      <c r="E293" s="298">
        <f t="shared" si="17"/>
        <v>518.74521518052074</v>
      </c>
      <c r="F293" s="298">
        <f t="shared" si="18"/>
        <v>74483.551498169545</v>
      </c>
      <c r="G293" s="292"/>
      <c r="H293" s="260"/>
      <c r="I293" s="260"/>
      <c r="J293" s="260"/>
      <c r="K293" s="260"/>
      <c r="L293" s="260"/>
      <c r="M293" s="260"/>
    </row>
    <row r="294" spans="1:13" s="95" customFormat="1" ht="24" customHeight="1" x14ac:dyDescent="0.3">
      <c r="A294" s="260"/>
      <c r="B294" s="297"/>
      <c r="C294" s="297" t="s">
        <v>297</v>
      </c>
      <c r="D294" s="298">
        <f t="shared" si="16"/>
        <v>155.17406562118654</v>
      </c>
      <c r="E294" s="298">
        <f t="shared" si="17"/>
        <v>519.82593437881349</v>
      </c>
      <c r="F294" s="298">
        <f t="shared" si="18"/>
        <v>73963.725563790736</v>
      </c>
      <c r="G294" s="292"/>
      <c r="H294" s="260"/>
      <c r="I294" s="260"/>
      <c r="J294" s="260"/>
      <c r="K294" s="260"/>
      <c r="L294" s="260"/>
      <c r="M294" s="260"/>
    </row>
    <row r="295" spans="1:13" s="95" customFormat="1" ht="24" customHeight="1" x14ac:dyDescent="0.3">
      <c r="A295" s="260"/>
      <c r="B295" s="297"/>
      <c r="C295" s="297" t="s">
        <v>298</v>
      </c>
      <c r="D295" s="298">
        <f t="shared" si="16"/>
        <v>154.09109492456403</v>
      </c>
      <c r="E295" s="298">
        <f t="shared" si="17"/>
        <v>520.908905075436</v>
      </c>
      <c r="F295" s="298">
        <f t="shared" si="18"/>
        <v>73442.816658715295</v>
      </c>
      <c r="G295" s="292"/>
      <c r="H295" s="260"/>
      <c r="I295" s="260"/>
      <c r="J295" s="260"/>
      <c r="K295" s="260"/>
      <c r="L295" s="260"/>
      <c r="M295" s="260"/>
    </row>
    <row r="296" spans="1:13" s="95" customFormat="1" ht="24" customHeight="1" x14ac:dyDescent="0.3">
      <c r="A296" s="260"/>
      <c r="B296" s="297"/>
      <c r="C296" s="297" t="s">
        <v>299</v>
      </c>
      <c r="D296" s="298">
        <f t="shared" si="16"/>
        <v>153.0058680389902</v>
      </c>
      <c r="E296" s="298">
        <f t="shared" si="17"/>
        <v>521.99413196100977</v>
      </c>
      <c r="F296" s="298">
        <f t="shared" si="18"/>
        <v>72920.822526754288</v>
      </c>
      <c r="G296" s="292"/>
      <c r="H296" s="260"/>
      <c r="I296" s="260"/>
      <c r="J296" s="260"/>
      <c r="K296" s="260"/>
      <c r="L296" s="260"/>
      <c r="M296" s="260"/>
    </row>
    <row r="297" spans="1:13" s="95" customFormat="1" ht="24" customHeight="1" x14ac:dyDescent="0.3">
      <c r="A297" s="260"/>
      <c r="B297" s="297"/>
      <c r="C297" s="297" t="s">
        <v>302</v>
      </c>
      <c r="D297" s="298">
        <f t="shared" si="16"/>
        <v>151.91838026407143</v>
      </c>
      <c r="E297" s="298">
        <f t="shared" si="17"/>
        <v>523.0816197359286</v>
      </c>
      <c r="F297" s="298">
        <f t="shared" si="18"/>
        <v>72397.740907018364</v>
      </c>
      <c r="G297" s="292"/>
      <c r="H297" s="260"/>
      <c r="I297" s="260"/>
      <c r="J297" s="260"/>
      <c r="K297" s="260"/>
      <c r="L297" s="260"/>
      <c r="M297" s="260"/>
    </row>
    <row r="298" spans="1:13" s="95" customFormat="1" ht="24" customHeight="1" x14ac:dyDescent="0.3">
      <c r="A298" s="260"/>
      <c r="B298" s="297"/>
      <c r="C298" s="297" t="s">
        <v>303</v>
      </c>
      <c r="D298" s="298">
        <f t="shared" si="16"/>
        <v>150.8286268896216</v>
      </c>
      <c r="E298" s="298">
        <f t="shared" si="17"/>
        <v>524.17137311037845</v>
      </c>
      <c r="F298" s="298">
        <f t="shared" si="18"/>
        <v>71873.569533907983</v>
      </c>
      <c r="G298" s="292"/>
      <c r="H298" s="260"/>
      <c r="I298" s="292"/>
      <c r="J298" s="260"/>
      <c r="K298" s="260"/>
      <c r="L298" s="260"/>
      <c r="M298" s="260"/>
    </row>
    <row r="299" spans="1:13" s="95" customFormat="1" ht="24" customHeight="1" x14ac:dyDescent="0.3">
      <c r="A299" s="260"/>
      <c r="B299" s="297">
        <v>24</v>
      </c>
      <c r="C299" s="297" t="s">
        <v>304</v>
      </c>
      <c r="D299" s="298">
        <f t="shared" si="16"/>
        <v>149.73660319564164</v>
      </c>
      <c r="E299" s="298">
        <f t="shared" si="17"/>
        <v>525.26339680435831</v>
      </c>
      <c r="F299" s="298">
        <f t="shared" si="18"/>
        <v>71348.306137103631</v>
      </c>
      <c r="G299" s="292"/>
      <c r="H299" s="260"/>
      <c r="I299" s="260"/>
      <c r="J299" s="260"/>
      <c r="K299" s="260"/>
      <c r="L299" s="260"/>
      <c r="M299" s="260"/>
    </row>
    <row r="300" spans="1:13" s="95" customFormat="1" ht="24" customHeight="1" x14ac:dyDescent="0.3">
      <c r="A300" s="260"/>
      <c r="B300" s="297"/>
      <c r="C300" s="297" t="s">
        <v>305</v>
      </c>
      <c r="D300" s="298">
        <f t="shared" si="16"/>
        <v>148.64230445229924</v>
      </c>
      <c r="E300" s="298">
        <f t="shared" si="17"/>
        <v>526.35769554770081</v>
      </c>
      <c r="F300" s="298">
        <f t="shared" si="18"/>
        <v>70821.948441555927</v>
      </c>
      <c r="G300" s="292"/>
      <c r="H300" s="260"/>
      <c r="I300" s="260"/>
      <c r="J300" s="260"/>
      <c r="K300" s="260"/>
      <c r="L300" s="260"/>
      <c r="M300" s="260"/>
    </row>
    <row r="301" spans="1:13" s="95" customFormat="1" ht="24" customHeight="1" x14ac:dyDescent="0.3">
      <c r="A301" s="260"/>
      <c r="B301" s="297"/>
      <c r="C301" s="297" t="s">
        <v>306</v>
      </c>
      <c r="D301" s="298">
        <f t="shared" si="16"/>
        <v>147.54572591990819</v>
      </c>
      <c r="E301" s="298">
        <f t="shared" si="17"/>
        <v>527.45427408009186</v>
      </c>
      <c r="F301" s="298">
        <f t="shared" si="18"/>
        <v>70294.49416747583</v>
      </c>
      <c r="G301" s="292"/>
      <c r="H301" s="260"/>
      <c r="I301" s="260"/>
      <c r="J301" s="260"/>
      <c r="K301" s="260"/>
      <c r="L301" s="260"/>
      <c r="M301" s="260"/>
    </row>
    <row r="302" spans="1:13" s="95" customFormat="1" ht="24" customHeight="1" x14ac:dyDescent="0.3">
      <c r="A302" s="260"/>
      <c r="B302" s="297"/>
      <c r="C302" s="297" t="s">
        <v>307</v>
      </c>
      <c r="D302" s="298">
        <f t="shared" si="16"/>
        <v>146.44686284890798</v>
      </c>
      <c r="E302" s="298">
        <f t="shared" si="17"/>
        <v>528.55313715109196</v>
      </c>
      <c r="F302" s="298">
        <f t="shared" si="18"/>
        <v>69765.941030324742</v>
      </c>
      <c r="G302" s="292"/>
      <c r="H302" s="260"/>
      <c r="I302" s="260"/>
      <c r="J302" s="260"/>
      <c r="K302" s="260"/>
      <c r="L302" s="260"/>
      <c r="M302" s="260"/>
    </row>
    <row r="303" spans="1:13" s="95" customFormat="1" ht="24" customHeight="1" x14ac:dyDescent="0.3">
      <c r="A303" s="260"/>
      <c r="B303" s="297"/>
      <c r="C303" s="297" t="s">
        <v>308</v>
      </c>
      <c r="D303" s="298">
        <f t="shared" si="16"/>
        <v>145.34571047984323</v>
      </c>
      <c r="E303" s="298">
        <f t="shared" si="17"/>
        <v>529.65428952015679</v>
      </c>
      <c r="F303" s="298">
        <f t="shared" si="18"/>
        <v>69236.286740804586</v>
      </c>
      <c r="G303" s="292"/>
      <c r="H303" s="260"/>
      <c r="I303" s="260"/>
      <c r="J303" s="260"/>
      <c r="K303" s="260"/>
      <c r="L303" s="260"/>
      <c r="M303" s="260"/>
    </row>
    <row r="304" spans="1:13" s="95" customFormat="1" ht="24" customHeight="1" x14ac:dyDescent="0.3">
      <c r="A304" s="260"/>
      <c r="B304" s="297"/>
      <c r="C304" s="297" t="s">
        <v>309</v>
      </c>
      <c r="D304" s="298">
        <f t="shared" si="16"/>
        <v>144.24226404334289</v>
      </c>
      <c r="E304" s="298">
        <f t="shared" si="17"/>
        <v>530.75773595665714</v>
      </c>
      <c r="F304" s="298">
        <f t="shared" si="18"/>
        <v>68705.529004847922</v>
      </c>
      <c r="G304" s="292"/>
      <c r="H304" s="260"/>
      <c r="I304" s="260"/>
      <c r="J304" s="260"/>
      <c r="K304" s="260"/>
      <c r="L304" s="260"/>
      <c r="M304" s="260"/>
    </row>
    <row r="305" spans="1:13" s="95" customFormat="1" ht="24" customHeight="1" x14ac:dyDescent="0.3">
      <c r="A305" s="260"/>
      <c r="B305" s="297"/>
      <c r="C305" s="297" t="s">
        <v>310</v>
      </c>
      <c r="D305" s="298">
        <f t="shared" si="16"/>
        <v>143.13651876009985</v>
      </c>
      <c r="E305" s="298">
        <f t="shared" si="17"/>
        <v>531.86348123990012</v>
      </c>
      <c r="F305" s="298">
        <f t="shared" si="18"/>
        <v>68173.665523608026</v>
      </c>
      <c r="G305" s="292"/>
      <c r="H305" s="260"/>
      <c r="I305" s="260"/>
      <c r="J305" s="260"/>
      <c r="K305" s="260"/>
      <c r="L305" s="260"/>
      <c r="M305" s="260"/>
    </row>
    <row r="306" spans="1:13" s="95" customFormat="1" ht="24" customHeight="1" x14ac:dyDescent="0.3">
      <c r="A306" s="260"/>
      <c r="B306" s="297"/>
      <c r="C306" s="297" t="s">
        <v>311</v>
      </c>
      <c r="D306" s="298">
        <f t="shared" si="16"/>
        <v>142.02846984085005</v>
      </c>
      <c r="E306" s="298">
        <f t="shared" si="17"/>
        <v>532.97153015915001</v>
      </c>
      <c r="F306" s="298">
        <f t="shared" si="18"/>
        <v>67640.693993448876</v>
      </c>
      <c r="G306" s="292"/>
      <c r="H306" s="260"/>
      <c r="I306" s="260"/>
      <c r="J306" s="260"/>
      <c r="K306" s="260"/>
      <c r="L306" s="260"/>
      <c r="M306" s="260"/>
    </row>
    <row r="307" spans="1:13" s="95" customFormat="1" ht="24" customHeight="1" x14ac:dyDescent="0.3">
      <c r="A307" s="260"/>
      <c r="B307" s="297"/>
      <c r="C307" s="297" t="s">
        <v>312</v>
      </c>
      <c r="D307" s="298">
        <f t="shared" si="16"/>
        <v>140.91811248635184</v>
      </c>
      <c r="E307" s="298">
        <f t="shared" si="17"/>
        <v>534.0818875136481</v>
      </c>
      <c r="F307" s="298">
        <f t="shared" si="18"/>
        <v>67106.61210593523</v>
      </c>
      <c r="G307" s="292"/>
      <c r="H307" s="260"/>
      <c r="I307" s="260"/>
      <c r="J307" s="260"/>
      <c r="K307" s="260"/>
      <c r="L307" s="260"/>
      <c r="M307" s="260"/>
    </row>
    <row r="308" spans="1:13" s="95" customFormat="1" ht="24" customHeight="1" x14ac:dyDescent="0.3">
      <c r="A308" s="260"/>
      <c r="B308" s="297"/>
      <c r="C308" s="297" t="s">
        <v>313</v>
      </c>
      <c r="D308" s="298">
        <f t="shared" si="16"/>
        <v>139.80544188736508</v>
      </c>
      <c r="E308" s="298">
        <f t="shared" si="17"/>
        <v>535.19455811263492</v>
      </c>
      <c r="F308" s="298">
        <f t="shared" si="18"/>
        <v>66571.417547822595</v>
      </c>
      <c r="G308" s="292"/>
      <c r="H308" s="260"/>
      <c r="I308" s="260"/>
      <c r="J308" s="260"/>
      <c r="K308" s="260"/>
      <c r="L308" s="260"/>
      <c r="M308" s="260"/>
    </row>
    <row r="309" spans="1:13" s="95" customFormat="1" ht="24" customHeight="1" x14ac:dyDescent="0.3">
      <c r="A309" s="260"/>
      <c r="B309" s="297"/>
      <c r="C309" s="297" t="s">
        <v>314</v>
      </c>
      <c r="D309" s="298">
        <f t="shared" si="16"/>
        <v>138.6904532246304</v>
      </c>
      <c r="E309" s="298">
        <f t="shared" si="17"/>
        <v>536.30954677536965</v>
      </c>
      <c r="F309" s="298">
        <f t="shared" si="18"/>
        <v>66035.108001047221</v>
      </c>
      <c r="G309" s="292"/>
      <c r="H309" s="260"/>
      <c r="I309" s="260"/>
      <c r="J309" s="260"/>
      <c r="K309" s="260"/>
      <c r="L309" s="260"/>
      <c r="M309" s="260"/>
    </row>
    <row r="310" spans="1:13" s="95" customFormat="1" ht="24" customHeight="1" x14ac:dyDescent="0.3">
      <c r="A310" s="260"/>
      <c r="B310" s="297"/>
      <c r="C310" s="297" t="s">
        <v>315</v>
      </c>
      <c r="D310" s="298">
        <f t="shared" si="16"/>
        <v>137.57314166884839</v>
      </c>
      <c r="E310" s="298">
        <f t="shared" si="17"/>
        <v>537.42685833115161</v>
      </c>
      <c r="F310" s="298">
        <f t="shared" si="18"/>
        <v>65497.681142716072</v>
      </c>
      <c r="G310" s="292"/>
      <c r="H310" s="260"/>
      <c r="I310" s="292"/>
      <c r="J310" s="260"/>
      <c r="K310" s="260"/>
      <c r="L310" s="260"/>
      <c r="M310" s="260"/>
    </row>
    <row r="311" spans="1:13" s="95" customFormat="1" ht="24" customHeight="1" x14ac:dyDescent="0.3">
      <c r="A311" s="260"/>
      <c r="B311" s="297">
        <v>25</v>
      </c>
      <c r="C311" s="297" t="s">
        <v>316</v>
      </c>
      <c r="D311" s="298">
        <f t="shared" si="16"/>
        <v>136.45350238065851</v>
      </c>
      <c r="E311" s="298">
        <f t="shared" si="17"/>
        <v>538.54649761934149</v>
      </c>
      <c r="F311" s="298">
        <f t="shared" si="18"/>
        <v>64959.134645096732</v>
      </c>
      <c r="G311" s="292"/>
      <c r="H311" s="260"/>
      <c r="I311" s="260"/>
      <c r="J311" s="260"/>
      <c r="K311" s="260"/>
      <c r="L311" s="260"/>
      <c r="M311" s="260"/>
    </row>
    <row r="312" spans="1:13" s="95" customFormat="1" ht="24" customHeight="1" x14ac:dyDescent="0.3">
      <c r="A312" s="260"/>
      <c r="B312" s="297"/>
      <c r="C312" s="297" t="s">
        <v>317</v>
      </c>
      <c r="D312" s="298">
        <f t="shared" si="16"/>
        <v>135.33153051061819</v>
      </c>
      <c r="E312" s="298">
        <f t="shared" si="17"/>
        <v>539.66846948938178</v>
      </c>
      <c r="F312" s="298">
        <f t="shared" si="18"/>
        <v>64419.466175607347</v>
      </c>
      <c r="G312" s="292"/>
      <c r="H312" s="260"/>
      <c r="I312" s="260"/>
      <c r="J312" s="260"/>
      <c r="K312" s="260"/>
      <c r="L312" s="260"/>
      <c r="M312" s="260"/>
    </row>
    <row r="313" spans="1:13" s="95" customFormat="1" ht="24" customHeight="1" x14ac:dyDescent="0.3">
      <c r="A313" s="260"/>
      <c r="B313" s="297"/>
      <c r="C313" s="297" t="s">
        <v>318</v>
      </c>
      <c r="D313" s="298">
        <f t="shared" si="16"/>
        <v>134.20722119918199</v>
      </c>
      <c r="E313" s="298">
        <f t="shared" si="17"/>
        <v>540.79277880081804</v>
      </c>
      <c r="F313" s="298">
        <f t="shared" si="18"/>
        <v>63878.673396806531</v>
      </c>
      <c r="G313" s="292"/>
      <c r="H313" s="260"/>
      <c r="I313" s="260"/>
      <c r="J313" s="260"/>
      <c r="K313" s="260"/>
      <c r="L313" s="260"/>
      <c r="M313" s="260"/>
    </row>
    <row r="314" spans="1:13" s="95" customFormat="1" ht="24" customHeight="1" x14ac:dyDescent="0.3">
      <c r="A314" s="260"/>
      <c r="B314" s="297"/>
      <c r="C314" s="297" t="s">
        <v>319</v>
      </c>
      <c r="D314" s="298">
        <f t="shared" si="16"/>
        <v>133.08056957668029</v>
      </c>
      <c r="E314" s="298">
        <f t="shared" si="17"/>
        <v>541.91943042331968</v>
      </c>
      <c r="F314" s="298">
        <f t="shared" si="18"/>
        <v>63336.753966383214</v>
      </c>
      <c r="G314" s="292"/>
      <c r="H314" s="260"/>
      <c r="I314" s="260"/>
      <c r="J314" s="260"/>
      <c r="K314" s="260"/>
      <c r="L314" s="260"/>
      <c r="M314" s="260"/>
    </row>
    <row r="315" spans="1:13" s="95" customFormat="1" ht="24" customHeight="1" x14ac:dyDescent="0.3">
      <c r="A315" s="260"/>
      <c r="B315" s="297"/>
      <c r="C315" s="297" t="s">
        <v>320</v>
      </c>
      <c r="D315" s="298">
        <f t="shared" si="16"/>
        <v>131.95157076329838</v>
      </c>
      <c r="E315" s="298">
        <f t="shared" si="17"/>
        <v>543.04842923670162</v>
      </c>
      <c r="F315" s="298">
        <f t="shared" si="18"/>
        <v>62793.70553714651</v>
      </c>
      <c r="G315" s="292"/>
      <c r="H315" s="260"/>
      <c r="I315" s="260"/>
      <c r="J315" s="260"/>
      <c r="K315" s="260"/>
      <c r="L315" s="260"/>
      <c r="M315" s="260"/>
    </row>
    <row r="316" spans="1:13" s="95" customFormat="1" ht="24" customHeight="1" x14ac:dyDescent="0.3">
      <c r="A316" s="260"/>
      <c r="B316" s="297"/>
      <c r="C316" s="297" t="s">
        <v>321</v>
      </c>
      <c r="D316" s="298">
        <f t="shared" si="16"/>
        <v>130.82021986905525</v>
      </c>
      <c r="E316" s="298">
        <f t="shared" si="17"/>
        <v>544.17978013094478</v>
      </c>
      <c r="F316" s="298">
        <f t="shared" si="18"/>
        <v>62249.525757015566</v>
      </c>
      <c r="G316" s="292"/>
      <c r="H316" s="260"/>
      <c r="I316" s="260"/>
      <c r="J316" s="260"/>
      <c r="K316" s="260"/>
      <c r="L316" s="260"/>
      <c r="M316" s="260"/>
    </row>
    <row r="317" spans="1:13" s="95" customFormat="1" ht="24" customHeight="1" x14ac:dyDescent="0.3">
      <c r="A317" s="260"/>
      <c r="B317" s="297"/>
      <c r="C317" s="297" t="s">
        <v>322</v>
      </c>
      <c r="D317" s="298">
        <f t="shared" si="16"/>
        <v>129.68651199378246</v>
      </c>
      <c r="E317" s="298">
        <f t="shared" si="17"/>
        <v>545.31348800621754</v>
      </c>
      <c r="F317" s="298">
        <f>IF(F316-E317&gt;0,F316-E317,0)</f>
        <v>61704.212269009346</v>
      </c>
      <c r="G317" s="292"/>
      <c r="H317" s="260"/>
      <c r="I317" s="260"/>
      <c r="J317" s="260"/>
      <c r="K317" s="260"/>
      <c r="L317" s="260"/>
      <c r="M317" s="260"/>
    </row>
    <row r="318" spans="1:13" s="95" customFormat="1" ht="24" customHeight="1" x14ac:dyDescent="0.3">
      <c r="A318" s="260"/>
      <c r="B318" s="297"/>
      <c r="C318" s="297" t="s">
        <v>323</v>
      </c>
      <c r="D318" s="298">
        <f t="shared" si="16"/>
        <v>128.55044222710282</v>
      </c>
      <c r="E318" s="298">
        <f t="shared" si="17"/>
        <v>546.44955777289715</v>
      </c>
      <c r="F318" s="298">
        <f t="shared" si="18"/>
        <v>61157.76271123645</v>
      </c>
      <c r="G318" s="292"/>
      <c r="H318" s="260"/>
      <c r="I318" s="260"/>
      <c r="J318" s="260"/>
      <c r="K318" s="260"/>
      <c r="L318" s="260"/>
      <c r="M318" s="260"/>
    </row>
    <row r="319" spans="1:13" s="95" customFormat="1" ht="24" customHeight="1" x14ac:dyDescent="0.3">
      <c r="A319" s="260"/>
      <c r="B319" s="297"/>
      <c r="C319" s="297" t="s">
        <v>324</v>
      </c>
      <c r="D319" s="298">
        <f t="shared" si="16"/>
        <v>127.41200564840929</v>
      </c>
      <c r="E319" s="298">
        <f t="shared" si="17"/>
        <v>547.58799435159074</v>
      </c>
      <c r="F319" s="298">
        <f t="shared" si="18"/>
        <v>60610.17471688486</v>
      </c>
      <c r="G319" s="292"/>
      <c r="H319" s="260"/>
      <c r="I319" s="260"/>
      <c r="J319" s="260"/>
      <c r="K319" s="260"/>
      <c r="L319" s="260"/>
      <c r="M319" s="260"/>
    </row>
    <row r="320" spans="1:13" s="95" customFormat="1" ht="24" customHeight="1" x14ac:dyDescent="0.3">
      <c r="A320" s="260"/>
      <c r="B320" s="297"/>
      <c r="C320" s="297" t="s">
        <v>325</v>
      </c>
      <c r="D320" s="298">
        <f t="shared" si="16"/>
        <v>126.27119732684348</v>
      </c>
      <c r="E320" s="298">
        <f t="shared" si="17"/>
        <v>548.72880267315657</v>
      </c>
      <c r="F320" s="298">
        <f t="shared" si="18"/>
        <v>60061.445914211705</v>
      </c>
      <c r="G320" s="292"/>
      <c r="H320" s="260"/>
      <c r="I320" s="260"/>
      <c r="J320" s="260"/>
      <c r="K320" s="260"/>
      <c r="L320" s="260"/>
      <c r="M320" s="260"/>
    </row>
    <row r="321" spans="1:13" s="95" customFormat="1" ht="24" customHeight="1" x14ac:dyDescent="0.3">
      <c r="A321" s="260"/>
      <c r="B321" s="297"/>
      <c r="C321" s="297" t="s">
        <v>326</v>
      </c>
      <c r="D321" s="298">
        <f t="shared" si="16"/>
        <v>125.1280123212744</v>
      </c>
      <c r="E321" s="298">
        <f t="shared" si="17"/>
        <v>549.87198767872565</v>
      </c>
      <c r="F321" s="298">
        <f t="shared" si="18"/>
        <v>59511.573926532976</v>
      </c>
      <c r="G321" s="292"/>
      <c r="H321" s="260"/>
      <c r="I321" s="260"/>
      <c r="J321" s="260"/>
      <c r="K321" s="260"/>
      <c r="L321" s="260"/>
      <c r="M321" s="260"/>
    </row>
    <row r="322" spans="1:13" s="95" customFormat="1" ht="24" customHeight="1" x14ac:dyDescent="0.3">
      <c r="A322" s="260"/>
      <c r="B322" s="297"/>
      <c r="C322" s="297" t="s">
        <v>327</v>
      </c>
      <c r="D322" s="298">
        <f t="shared" si="16"/>
        <v>123.98244568027704</v>
      </c>
      <c r="E322" s="298">
        <f t="shared" si="17"/>
        <v>551.01755431972299</v>
      </c>
      <c r="F322" s="298">
        <f t="shared" si="18"/>
        <v>58960.55637221325</v>
      </c>
      <c r="G322" s="292"/>
      <c r="H322" s="260"/>
      <c r="I322" s="292"/>
      <c r="J322" s="260"/>
      <c r="K322" s="260"/>
      <c r="L322" s="260"/>
      <c r="M322" s="260"/>
    </row>
    <row r="323" spans="1:13" s="95" customFormat="1" ht="24" customHeight="1" x14ac:dyDescent="0.3">
      <c r="A323" s="260"/>
      <c r="B323" s="297">
        <v>26</v>
      </c>
      <c r="C323" s="297" t="s">
        <v>328</v>
      </c>
      <c r="D323" s="298">
        <f t="shared" si="16"/>
        <v>122.83449244211094</v>
      </c>
      <c r="E323" s="298">
        <f t="shared" si="17"/>
        <v>552.1655075578891</v>
      </c>
      <c r="F323" s="298">
        <f t="shared" si="18"/>
        <v>58408.390864655361</v>
      </c>
      <c r="G323" s="292"/>
      <c r="H323" s="260"/>
      <c r="I323" s="260"/>
      <c r="J323" s="260"/>
      <c r="K323" s="260"/>
      <c r="L323" s="260"/>
      <c r="M323" s="260"/>
    </row>
    <row r="324" spans="1:13" s="95" customFormat="1" ht="24" customHeight="1" x14ac:dyDescent="0.3">
      <c r="A324" s="260"/>
      <c r="B324" s="297"/>
      <c r="C324" s="297" t="s">
        <v>329</v>
      </c>
      <c r="D324" s="298">
        <f t="shared" ref="D324:D387" si="19">F323*$D$20*30/360</f>
        <v>121.68414763469868</v>
      </c>
      <c r="E324" s="298">
        <f t="shared" ref="E324:E387" si="20">IF($E$20-D324&lt;$E$20,$E$20-D324,0)</f>
        <v>553.31585236530134</v>
      </c>
      <c r="F324" s="298">
        <f t="shared" si="18"/>
        <v>57855.075012290057</v>
      </c>
      <c r="G324" s="292"/>
      <c r="H324" s="260"/>
      <c r="I324" s="260"/>
      <c r="J324" s="260"/>
      <c r="K324" s="260"/>
      <c r="L324" s="260"/>
      <c r="M324" s="260"/>
    </row>
    <row r="325" spans="1:13" s="95" customFormat="1" ht="24" customHeight="1" x14ac:dyDescent="0.3">
      <c r="A325" s="260"/>
      <c r="B325" s="297"/>
      <c r="C325" s="297" t="s">
        <v>330</v>
      </c>
      <c r="D325" s="298">
        <f t="shared" si="19"/>
        <v>120.5314062756043</v>
      </c>
      <c r="E325" s="298">
        <f t="shared" si="20"/>
        <v>554.46859372439576</v>
      </c>
      <c r="F325" s="298">
        <f t="shared" si="18"/>
        <v>57300.606418565658</v>
      </c>
      <c r="G325" s="292"/>
      <c r="H325" s="260"/>
      <c r="I325" s="260"/>
      <c r="J325" s="260"/>
      <c r="K325" s="260"/>
      <c r="L325" s="260"/>
      <c r="M325" s="260"/>
    </row>
    <row r="326" spans="1:13" s="95" customFormat="1" ht="24" customHeight="1" x14ac:dyDescent="0.3">
      <c r="A326" s="260"/>
      <c r="B326" s="297"/>
      <c r="C326" s="297" t="s">
        <v>331</v>
      </c>
      <c r="D326" s="298">
        <f t="shared" si="19"/>
        <v>119.37626337201178</v>
      </c>
      <c r="E326" s="298">
        <f t="shared" si="20"/>
        <v>555.62373662798825</v>
      </c>
      <c r="F326" s="298">
        <f t="shared" si="18"/>
        <v>56744.982681937669</v>
      </c>
      <c r="G326" s="292"/>
      <c r="H326" s="260"/>
      <c r="I326" s="260"/>
      <c r="J326" s="260"/>
      <c r="K326" s="260"/>
      <c r="L326" s="260"/>
      <c r="M326" s="260"/>
    </row>
    <row r="327" spans="1:13" s="95" customFormat="1" ht="24" customHeight="1" x14ac:dyDescent="0.3">
      <c r="A327" s="260"/>
      <c r="B327" s="297"/>
      <c r="C327" s="297" t="s">
        <v>332</v>
      </c>
      <c r="D327" s="298">
        <f t="shared" si="19"/>
        <v>118.21871392070348</v>
      </c>
      <c r="E327" s="298">
        <f t="shared" si="20"/>
        <v>556.78128607929648</v>
      </c>
      <c r="F327" s="298">
        <f t="shared" si="18"/>
        <v>56188.20139585837</v>
      </c>
      <c r="G327" s="292"/>
      <c r="H327" s="260"/>
      <c r="I327" s="260"/>
      <c r="J327" s="260"/>
      <c r="K327" s="260"/>
      <c r="L327" s="260"/>
      <c r="M327" s="260"/>
    </row>
    <row r="328" spans="1:13" s="95" customFormat="1" ht="24" customHeight="1" x14ac:dyDescent="0.3">
      <c r="A328" s="260"/>
      <c r="B328" s="297"/>
      <c r="C328" s="297" t="s">
        <v>333</v>
      </c>
      <c r="D328" s="298">
        <f t="shared" si="19"/>
        <v>117.05875290803829</v>
      </c>
      <c r="E328" s="298">
        <f t="shared" si="20"/>
        <v>557.94124709196171</v>
      </c>
      <c r="F328" s="298">
        <f t="shared" si="18"/>
        <v>55630.260148766407</v>
      </c>
      <c r="G328" s="292"/>
      <c r="H328" s="260"/>
      <c r="I328" s="260"/>
      <c r="J328" s="260"/>
      <c r="K328" s="260"/>
      <c r="L328" s="260"/>
      <c r="M328" s="260"/>
    </row>
    <row r="329" spans="1:13" s="95" customFormat="1" ht="24" customHeight="1" x14ac:dyDescent="0.3">
      <c r="A329" s="260"/>
      <c r="B329" s="297"/>
      <c r="C329" s="297" t="s">
        <v>334</v>
      </c>
      <c r="D329" s="298">
        <f t="shared" si="19"/>
        <v>115.89637530993002</v>
      </c>
      <c r="E329" s="298">
        <f t="shared" si="20"/>
        <v>559.10362469006998</v>
      </c>
      <c r="F329" s="298">
        <f t="shared" si="18"/>
        <v>55071.156524076338</v>
      </c>
      <c r="G329" s="292"/>
      <c r="H329" s="260"/>
      <c r="I329" s="260"/>
      <c r="J329" s="260"/>
      <c r="K329" s="260"/>
      <c r="L329" s="260"/>
      <c r="M329" s="260"/>
    </row>
    <row r="330" spans="1:13" s="95" customFormat="1" ht="24" customHeight="1" x14ac:dyDescent="0.3">
      <c r="A330" s="260"/>
      <c r="B330" s="297"/>
      <c r="C330" s="297" t="s">
        <v>335</v>
      </c>
      <c r="D330" s="298">
        <f t="shared" si="19"/>
        <v>114.7315760918257</v>
      </c>
      <c r="E330" s="298">
        <f t="shared" si="20"/>
        <v>560.26842390817433</v>
      </c>
      <c r="F330" s="298">
        <f t="shared" si="18"/>
        <v>54510.888100168166</v>
      </c>
      <c r="G330" s="292"/>
      <c r="H330" s="260"/>
      <c r="I330" s="260"/>
      <c r="J330" s="260"/>
      <c r="K330" s="260"/>
      <c r="L330" s="260"/>
      <c r="M330" s="260"/>
    </row>
    <row r="331" spans="1:13" s="95" customFormat="1" ht="24" customHeight="1" x14ac:dyDescent="0.3">
      <c r="A331" s="260"/>
      <c r="B331" s="297"/>
      <c r="C331" s="297" t="s">
        <v>336</v>
      </c>
      <c r="D331" s="298">
        <f t="shared" si="19"/>
        <v>113.56435020868368</v>
      </c>
      <c r="E331" s="298">
        <f t="shared" si="20"/>
        <v>561.43564979131634</v>
      </c>
      <c r="F331" s="298">
        <f t="shared" si="18"/>
        <v>53949.452450376848</v>
      </c>
      <c r="G331" s="292"/>
      <c r="H331" s="260"/>
      <c r="I331" s="260"/>
      <c r="J331" s="260"/>
      <c r="K331" s="260"/>
      <c r="L331" s="260"/>
      <c r="M331" s="260"/>
    </row>
    <row r="332" spans="1:13" s="95" customFormat="1" ht="24" customHeight="1" x14ac:dyDescent="0.3">
      <c r="A332" s="260"/>
      <c r="B332" s="297"/>
      <c r="C332" s="297" t="s">
        <v>337</v>
      </c>
      <c r="D332" s="298">
        <f t="shared" si="19"/>
        <v>112.39469260495177</v>
      </c>
      <c r="E332" s="298">
        <f t="shared" si="20"/>
        <v>562.60530739504827</v>
      </c>
      <c r="F332" s="298">
        <f t="shared" si="18"/>
        <v>53386.847142981802</v>
      </c>
      <c r="G332" s="292"/>
      <c r="H332" s="260"/>
      <c r="I332" s="260"/>
      <c r="J332" s="260"/>
      <c r="K332" s="260"/>
      <c r="L332" s="260"/>
      <c r="M332" s="260"/>
    </row>
    <row r="333" spans="1:13" s="95" customFormat="1" ht="24" customHeight="1" x14ac:dyDescent="0.3">
      <c r="A333" s="260"/>
      <c r="B333" s="297"/>
      <c r="C333" s="297" t="s">
        <v>338</v>
      </c>
      <c r="D333" s="298">
        <f t="shared" si="19"/>
        <v>111.22259821454541</v>
      </c>
      <c r="E333" s="298">
        <f t="shared" si="20"/>
        <v>563.77740178545457</v>
      </c>
      <c r="F333" s="298">
        <f t="shared" si="18"/>
        <v>52823.069741196348</v>
      </c>
      <c r="G333" s="292"/>
      <c r="H333" s="260"/>
      <c r="I333" s="260"/>
      <c r="J333" s="260"/>
      <c r="K333" s="260"/>
      <c r="L333" s="260"/>
      <c r="M333" s="260"/>
    </row>
    <row r="334" spans="1:13" s="95" customFormat="1" ht="24" customHeight="1" x14ac:dyDescent="0.3">
      <c r="A334" s="260"/>
      <c r="B334" s="297"/>
      <c r="C334" s="297" t="s">
        <v>339</v>
      </c>
      <c r="D334" s="298">
        <f t="shared" si="19"/>
        <v>110.04806196082572</v>
      </c>
      <c r="E334" s="298">
        <f t="shared" si="20"/>
        <v>564.95193803917425</v>
      </c>
      <c r="F334" s="298">
        <f t="shared" si="18"/>
        <v>52258.117803157176</v>
      </c>
      <c r="G334" s="292"/>
      <c r="H334" s="260"/>
      <c r="I334" s="292"/>
      <c r="J334" s="260"/>
      <c r="K334" s="260"/>
      <c r="L334" s="260"/>
      <c r="M334" s="260"/>
    </row>
    <row r="335" spans="1:13" s="95" customFormat="1" ht="24" customHeight="1" x14ac:dyDescent="0.3">
      <c r="A335" s="260"/>
      <c r="B335" s="297">
        <v>27</v>
      </c>
      <c r="C335" s="297" t="s">
        <v>340</v>
      </c>
      <c r="D335" s="298">
        <f t="shared" si="19"/>
        <v>108.87107875657746</v>
      </c>
      <c r="E335" s="298">
        <f t="shared" si="20"/>
        <v>566.1289212434225</v>
      </c>
      <c r="F335" s="298">
        <f t="shared" si="18"/>
        <v>51691.988881913756</v>
      </c>
      <c r="G335" s="292"/>
      <c r="H335" s="260"/>
      <c r="I335" s="260"/>
      <c r="J335" s="260"/>
      <c r="K335" s="260"/>
      <c r="L335" s="260"/>
      <c r="M335" s="260"/>
    </row>
    <row r="336" spans="1:13" s="95" customFormat="1" ht="24" customHeight="1" x14ac:dyDescent="0.3">
      <c r="A336" s="260"/>
      <c r="B336" s="297"/>
      <c r="C336" s="297" t="s">
        <v>341</v>
      </c>
      <c r="D336" s="298">
        <f t="shared" si="19"/>
        <v>107.691643503987</v>
      </c>
      <c r="E336" s="298">
        <f t="shared" si="20"/>
        <v>567.30835649601295</v>
      </c>
      <c r="F336" s="298">
        <f t="shared" si="18"/>
        <v>51124.680525417745</v>
      </c>
      <c r="G336" s="292"/>
      <c r="H336" s="260"/>
      <c r="I336" s="260"/>
      <c r="J336" s="260"/>
      <c r="K336" s="260"/>
      <c r="L336" s="260"/>
      <c r="M336" s="260"/>
    </row>
    <row r="337" spans="1:13" s="95" customFormat="1" ht="24" customHeight="1" x14ac:dyDescent="0.3">
      <c r="A337" s="260"/>
      <c r="B337" s="297"/>
      <c r="C337" s="297" t="s">
        <v>342</v>
      </c>
      <c r="D337" s="298">
        <f t="shared" si="19"/>
        <v>106.50975109462031</v>
      </c>
      <c r="E337" s="298">
        <f t="shared" si="20"/>
        <v>568.49024890537964</v>
      </c>
      <c r="F337" s="298">
        <f t="shared" si="18"/>
        <v>50556.190276512367</v>
      </c>
      <c r="G337" s="292"/>
      <c r="H337" s="260"/>
      <c r="I337" s="260"/>
      <c r="J337" s="260"/>
      <c r="K337" s="260"/>
      <c r="L337" s="260"/>
      <c r="M337" s="260"/>
    </row>
    <row r="338" spans="1:13" s="95" customFormat="1" ht="24" customHeight="1" x14ac:dyDescent="0.3">
      <c r="A338" s="260"/>
      <c r="B338" s="297"/>
      <c r="C338" s="297" t="s">
        <v>343</v>
      </c>
      <c r="D338" s="298">
        <f t="shared" si="19"/>
        <v>105.32539640940078</v>
      </c>
      <c r="E338" s="298">
        <f t="shared" si="20"/>
        <v>569.67460359059919</v>
      </c>
      <c r="F338" s="298">
        <f t="shared" si="18"/>
        <v>49986.515672921771</v>
      </c>
      <c r="G338" s="292"/>
      <c r="H338" s="260"/>
      <c r="I338" s="260"/>
      <c r="J338" s="260"/>
      <c r="K338" s="260"/>
      <c r="L338" s="260"/>
      <c r="M338" s="260"/>
    </row>
    <row r="339" spans="1:13" s="95" customFormat="1" ht="24" customHeight="1" x14ac:dyDescent="0.3">
      <c r="A339" s="260"/>
      <c r="B339" s="297"/>
      <c r="C339" s="297" t="s">
        <v>344</v>
      </c>
      <c r="D339" s="298">
        <f t="shared" si="19"/>
        <v>104.13857431858703</v>
      </c>
      <c r="E339" s="298">
        <f t="shared" si="20"/>
        <v>570.86142568141292</v>
      </c>
      <c r="F339" s="298">
        <f t="shared" si="18"/>
        <v>49415.65424724036</v>
      </c>
      <c r="G339" s="292"/>
      <c r="H339" s="260"/>
      <c r="I339" s="260"/>
      <c r="J339" s="260"/>
      <c r="K339" s="260"/>
      <c r="L339" s="260"/>
      <c r="M339" s="260"/>
    </row>
    <row r="340" spans="1:13" s="95" customFormat="1" ht="24" customHeight="1" x14ac:dyDescent="0.3">
      <c r="A340" s="260"/>
      <c r="B340" s="297"/>
      <c r="C340" s="297" t="s">
        <v>345</v>
      </c>
      <c r="D340" s="298">
        <f t="shared" si="19"/>
        <v>102.94927968175077</v>
      </c>
      <c r="E340" s="298">
        <f t="shared" si="20"/>
        <v>572.0507203182492</v>
      </c>
      <c r="F340" s="298">
        <f t="shared" si="18"/>
        <v>48843.60352692211</v>
      </c>
      <c r="G340" s="292"/>
      <c r="H340" s="260"/>
      <c r="I340" s="260"/>
      <c r="J340" s="260"/>
      <c r="K340" s="260"/>
      <c r="L340" s="260"/>
      <c r="M340" s="260"/>
    </row>
    <row r="341" spans="1:13" s="95" customFormat="1" ht="24" customHeight="1" x14ac:dyDescent="0.3">
      <c r="A341" s="260"/>
      <c r="B341" s="297"/>
      <c r="C341" s="297" t="s">
        <v>346</v>
      </c>
      <c r="D341" s="298">
        <f t="shared" si="19"/>
        <v>101.75750734775441</v>
      </c>
      <c r="E341" s="298">
        <f t="shared" si="20"/>
        <v>573.24249265224557</v>
      </c>
      <c r="F341" s="298">
        <f t="shared" si="18"/>
        <v>48270.361034269867</v>
      </c>
      <c r="G341" s="292"/>
      <c r="H341" s="260"/>
      <c r="I341" s="260"/>
      <c r="J341" s="260"/>
      <c r="K341" s="260"/>
      <c r="L341" s="260"/>
      <c r="M341" s="260"/>
    </row>
    <row r="342" spans="1:13" s="95" customFormat="1" ht="24" customHeight="1" x14ac:dyDescent="0.3">
      <c r="A342" s="260"/>
      <c r="B342" s="297"/>
      <c r="C342" s="297" t="s">
        <v>347</v>
      </c>
      <c r="D342" s="298">
        <f t="shared" si="19"/>
        <v>100.5632521547289</v>
      </c>
      <c r="E342" s="298">
        <f t="shared" si="20"/>
        <v>574.43674784527116</v>
      </c>
      <c r="F342" s="298">
        <f t="shared" si="18"/>
        <v>47695.924286424597</v>
      </c>
      <c r="G342" s="292"/>
      <c r="H342" s="260"/>
      <c r="I342" s="260"/>
      <c r="J342" s="260"/>
      <c r="K342" s="260"/>
      <c r="L342" s="260"/>
      <c r="M342" s="260"/>
    </row>
    <row r="343" spans="1:13" s="95" customFormat="1" ht="24" customHeight="1" x14ac:dyDescent="0.3">
      <c r="A343" s="260"/>
      <c r="B343" s="297"/>
      <c r="C343" s="297" t="s">
        <v>348</v>
      </c>
      <c r="D343" s="298">
        <f t="shared" si="19"/>
        <v>99.366508930051253</v>
      </c>
      <c r="E343" s="298">
        <f t="shared" si="20"/>
        <v>575.63349106994872</v>
      </c>
      <c r="F343" s="298">
        <f t="shared" si="18"/>
        <v>47120.290795354646</v>
      </c>
      <c r="G343" s="292"/>
      <c r="H343" s="260"/>
      <c r="I343" s="260"/>
      <c r="J343" s="260"/>
      <c r="K343" s="260"/>
      <c r="L343" s="260"/>
      <c r="M343" s="260"/>
    </row>
    <row r="344" spans="1:13" s="95" customFormat="1" ht="24" customHeight="1" x14ac:dyDescent="0.3">
      <c r="A344" s="260"/>
      <c r="B344" s="297"/>
      <c r="C344" s="297" t="s">
        <v>349</v>
      </c>
      <c r="D344" s="298">
        <f t="shared" si="19"/>
        <v>98.167272490322176</v>
      </c>
      <c r="E344" s="298">
        <f t="shared" si="20"/>
        <v>576.83272750967785</v>
      </c>
      <c r="F344" s="298">
        <f t="shared" ref="F344:F387" si="21">IF(F343-E344&gt;0,F343-E344,0)</f>
        <v>46543.458067844971</v>
      </c>
      <c r="G344" s="292"/>
      <c r="H344" s="260"/>
      <c r="I344" s="260"/>
      <c r="J344" s="260"/>
      <c r="K344" s="260"/>
      <c r="L344" s="260"/>
      <c r="M344" s="260"/>
    </row>
    <row r="345" spans="1:13" s="95" customFormat="1" ht="24" customHeight="1" x14ac:dyDescent="0.3">
      <c r="A345" s="260"/>
      <c r="B345" s="297"/>
      <c r="C345" s="297" t="s">
        <v>350</v>
      </c>
      <c r="D345" s="298">
        <f t="shared" si="19"/>
        <v>96.965537641343715</v>
      </c>
      <c r="E345" s="298">
        <f t="shared" si="20"/>
        <v>578.03446235865624</v>
      </c>
      <c r="F345" s="298">
        <f t="shared" si="21"/>
        <v>45965.423605486314</v>
      </c>
      <c r="G345" s="292"/>
      <c r="H345" s="260"/>
      <c r="I345" s="260"/>
      <c r="J345" s="260"/>
      <c r="K345" s="260"/>
      <c r="L345" s="260"/>
      <c r="M345" s="260"/>
    </row>
    <row r="346" spans="1:13" s="95" customFormat="1" ht="24" customHeight="1" x14ac:dyDescent="0.3">
      <c r="A346" s="260"/>
      <c r="B346" s="297"/>
      <c r="C346" s="297" t="s">
        <v>351</v>
      </c>
      <c r="D346" s="298">
        <f t="shared" si="19"/>
        <v>95.761299178096493</v>
      </c>
      <c r="E346" s="298">
        <f t="shared" si="20"/>
        <v>579.23870082190354</v>
      </c>
      <c r="F346" s="298">
        <f t="shared" si="21"/>
        <v>45386.184904664413</v>
      </c>
      <c r="G346" s="292"/>
      <c r="H346" s="260"/>
      <c r="I346" s="292"/>
      <c r="J346" s="260"/>
      <c r="K346" s="260"/>
      <c r="L346" s="260"/>
      <c r="M346" s="260"/>
    </row>
    <row r="347" spans="1:13" s="95" customFormat="1" ht="24" customHeight="1" x14ac:dyDescent="0.3">
      <c r="A347" s="260"/>
      <c r="B347" s="297">
        <v>28</v>
      </c>
      <c r="C347" s="297" t="s">
        <v>352</v>
      </c>
      <c r="D347" s="298">
        <f t="shared" si="19"/>
        <v>94.554551884717526</v>
      </c>
      <c r="E347" s="298">
        <f t="shared" si="20"/>
        <v>580.44544811528249</v>
      </c>
      <c r="F347" s="298">
        <f t="shared" si="21"/>
        <v>44805.739456549127</v>
      </c>
      <c r="G347" s="292"/>
      <c r="H347" s="260"/>
      <c r="I347" s="260"/>
      <c r="J347" s="260"/>
      <c r="K347" s="260"/>
      <c r="L347" s="260"/>
      <c r="M347" s="260"/>
    </row>
    <row r="348" spans="1:13" s="95" customFormat="1" ht="24" customHeight="1" x14ac:dyDescent="0.3">
      <c r="A348" s="260"/>
      <c r="B348" s="297"/>
      <c r="C348" s="297" t="s">
        <v>353</v>
      </c>
      <c r="D348" s="298">
        <f t="shared" si="19"/>
        <v>93.345290534477357</v>
      </c>
      <c r="E348" s="298">
        <f t="shared" si="20"/>
        <v>581.65470946552261</v>
      </c>
      <c r="F348" s="298">
        <f t="shared" si="21"/>
        <v>44224.084747083602</v>
      </c>
      <c r="G348" s="292"/>
      <c r="H348" s="260"/>
      <c r="I348" s="260"/>
      <c r="J348" s="260"/>
      <c r="K348" s="260"/>
      <c r="L348" s="260"/>
      <c r="M348" s="260"/>
    </row>
    <row r="349" spans="1:13" s="95" customFormat="1" ht="24" customHeight="1" x14ac:dyDescent="0.3">
      <c r="A349" s="260"/>
      <c r="B349" s="297"/>
      <c r="C349" s="297" t="s">
        <v>354</v>
      </c>
      <c r="D349" s="298">
        <f t="shared" si="19"/>
        <v>92.133509889757519</v>
      </c>
      <c r="E349" s="298">
        <f t="shared" si="20"/>
        <v>582.86649011024247</v>
      </c>
      <c r="F349" s="298">
        <f t="shared" si="21"/>
        <v>43641.218256973356</v>
      </c>
      <c r="G349" s="292"/>
      <c r="H349" s="260"/>
      <c r="I349" s="260"/>
      <c r="J349" s="260"/>
      <c r="K349" s="260"/>
      <c r="L349" s="260"/>
      <c r="M349" s="260"/>
    </row>
    <row r="350" spans="1:13" s="95" customFormat="1" ht="24" customHeight="1" x14ac:dyDescent="0.3">
      <c r="A350" s="260"/>
      <c r="B350" s="297"/>
      <c r="C350" s="297" t="s">
        <v>355</v>
      </c>
      <c r="D350" s="298">
        <f t="shared" si="19"/>
        <v>90.919204702027841</v>
      </c>
      <c r="E350" s="298">
        <f t="shared" si="20"/>
        <v>584.08079529797214</v>
      </c>
      <c r="F350" s="298">
        <f t="shared" si="21"/>
        <v>43057.137461675382</v>
      </c>
      <c r="G350" s="292"/>
      <c r="H350" s="260"/>
      <c r="I350" s="260"/>
      <c r="J350" s="260"/>
      <c r="K350" s="260"/>
      <c r="L350" s="260"/>
      <c r="M350" s="260"/>
    </row>
    <row r="351" spans="1:13" s="95" customFormat="1" ht="24" customHeight="1" x14ac:dyDescent="0.3">
      <c r="A351" s="260"/>
      <c r="B351" s="297"/>
      <c r="C351" s="297" t="s">
        <v>356</v>
      </c>
      <c r="D351" s="298">
        <f t="shared" si="19"/>
        <v>89.702369711823721</v>
      </c>
      <c r="E351" s="298">
        <f t="shared" si="20"/>
        <v>585.29763028817626</v>
      </c>
      <c r="F351" s="298">
        <f t="shared" si="21"/>
        <v>42471.839831387202</v>
      </c>
      <c r="G351" s="292"/>
      <c r="H351" s="260"/>
      <c r="I351" s="260"/>
      <c r="J351" s="260"/>
      <c r="K351" s="260"/>
      <c r="L351" s="260"/>
      <c r="M351" s="260"/>
    </row>
    <row r="352" spans="1:13" s="95" customFormat="1" ht="24" customHeight="1" x14ac:dyDescent="0.3">
      <c r="A352" s="260"/>
      <c r="B352" s="297"/>
      <c r="C352" s="297" t="s">
        <v>357</v>
      </c>
      <c r="D352" s="298">
        <f t="shared" si="19"/>
        <v>88.48299964872335</v>
      </c>
      <c r="E352" s="298">
        <f t="shared" si="20"/>
        <v>586.51700035127669</v>
      </c>
      <c r="F352" s="298">
        <f t="shared" si="21"/>
        <v>41885.322831035926</v>
      </c>
      <c r="G352" s="292"/>
      <c r="H352" s="260"/>
      <c r="I352" s="260"/>
      <c r="J352" s="260"/>
      <c r="K352" s="260"/>
      <c r="L352" s="260"/>
      <c r="M352" s="260"/>
    </row>
    <row r="353" spans="1:13" s="95" customFormat="1" ht="24" customHeight="1" x14ac:dyDescent="0.3">
      <c r="A353" s="260"/>
      <c r="B353" s="297"/>
      <c r="C353" s="297" t="s">
        <v>358</v>
      </c>
      <c r="D353" s="298">
        <f t="shared" si="19"/>
        <v>87.261089231324846</v>
      </c>
      <c r="E353" s="298">
        <f t="shared" si="20"/>
        <v>587.73891076867517</v>
      </c>
      <c r="F353" s="298">
        <f t="shared" si="21"/>
        <v>41297.583920267251</v>
      </c>
      <c r="G353" s="292"/>
      <c r="H353" s="260"/>
      <c r="I353" s="260"/>
      <c r="J353" s="260"/>
      <c r="K353" s="260"/>
      <c r="L353" s="260"/>
      <c r="M353" s="260"/>
    </row>
    <row r="354" spans="1:13" s="95" customFormat="1" ht="24" customHeight="1" x14ac:dyDescent="0.3">
      <c r="A354" s="260"/>
      <c r="B354" s="297"/>
      <c r="C354" s="297" t="s">
        <v>359</v>
      </c>
      <c r="D354" s="298">
        <f t="shared" si="19"/>
        <v>86.036633167223442</v>
      </c>
      <c r="E354" s="298">
        <f t="shared" si="20"/>
        <v>588.9633668327765</v>
      </c>
      <c r="F354" s="298">
        <f t="shared" si="21"/>
        <v>40708.620553434477</v>
      </c>
      <c r="G354" s="292"/>
      <c r="H354" s="260"/>
      <c r="I354" s="260"/>
      <c r="J354" s="260"/>
      <c r="K354" s="260"/>
      <c r="L354" s="260"/>
      <c r="M354" s="260"/>
    </row>
    <row r="355" spans="1:13" s="95" customFormat="1" ht="24" customHeight="1" x14ac:dyDescent="0.3">
      <c r="A355" s="260"/>
      <c r="B355" s="297"/>
      <c r="C355" s="297" t="s">
        <v>360</v>
      </c>
      <c r="D355" s="298">
        <f t="shared" si="19"/>
        <v>84.8096261529885</v>
      </c>
      <c r="E355" s="298">
        <f t="shared" si="20"/>
        <v>590.19037384701153</v>
      </c>
      <c r="F355" s="298">
        <f t="shared" si="21"/>
        <v>40118.430179587463</v>
      </c>
      <c r="G355" s="292"/>
      <c r="H355" s="260"/>
      <c r="I355" s="260"/>
      <c r="J355" s="260"/>
      <c r="K355" s="260"/>
      <c r="L355" s="260"/>
      <c r="M355" s="260"/>
    </row>
    <row r="356" spans="1:13" s="95" customFormat="1" ht="24" customHeight="1" x14ac:dyDescent="0.3">
      <c r="A356" s="260"/>
      <c r="B356" s="297"/>
      <c r="C356" s="297" t="s">
        <v>361</v>
      </c>
      <c r="D356" s="298">
        <f t="shared" si="19"/>
        <v>83.580062874140566</v>
      </c>
      <c r="E356" s="298">
        <f t="shared" si="20"/>
        <v>591.41993712585941</v>
      </c>
      <c r="F356" s="298">
        <f t="shared" si="21"/>
        <v>39527.010242461605</v>
      </c>
      <c r="G356" s="292"/>
      <c r="H356" s="260"/>
      <c r="I356" s="260"/>
      <c r="J356" s="260"/>
      <c r="K356" s="260"/>
      <c r="L356" s="260"/>
      <c r="M356" s="260"/>
    </row>
    <row r="357" spans="1:13" s="95" customFormat="1" ht="24" customHeight="1" x14ac:dyDescent="0.3">
      <c r="A357" s="260"/>
      <c r="B357" s="297"/>
      <c r="C357" s="297" t="s">
        <v>362</v>
      </c>
      <c r="D357" s="298">
        <f t="shared" si="19"/>
        <v>82.347938005128341</v>
      </c>
      <c r="E357" s="298">
        <f t="shared" si="20"/>
        <v>592.6520619948717</v>
      </c>
      <c r="F357" s="298">
        <f t="shared" si="21"/>
        <v>38934.358180466734</v>
      </c>
      <c r="G357" s="292"/>
      <c r="H357" s="260"/>
      <c r="I357" s="260"/>
      <c r="J357" s="260"/>
      <c r="K357" s="260"/>
      <c r="L357" s="260"/>
      <c r="M357" s="260"/>
    </row>
    <row r="358" spans="1:13" s="95" customFormat="1" ht="24" customHeight="1" x14ac:dyDescent="0.3">
      <c r="A358" s="260"/>
      <c r="B358" s="297"/>
      <c r="C358" s="297" t="s">
        <v>363</v>
      </c>
      <c r="D358" s="298">
        <f t="shared" si="19"/>
        <v>81.1132462093057</v>
      </c>
      <c r="E358" s="298">
        <f t="shared" si="20"/>
        <v>593.88675379069434</v>
      </c>
      <c r="F358" s="298">
        <f t="shared" si="21"/>
        <v>38340.471426676042</v>
      </c>
      <c r="G358" s="292"/>
      <c r="H358" s="260"/>
      <c r="I358" s="292"/>
      <c r="J358" s="260"/>
      <c r="K358" s="260"/>
      <c r="L358" s="260"/>
      <c r="M358" s="260"/>
    </row>
    <row r="359" spans="1:13" s="95" customFormat="1" ht="24" customHeight="1" x14ac:dyDescent="0.3">
      <c r="A359" s="260"/>
      <c r="B359" s="297">
        <v>29</v>
      </c>
      <c r="C359" s="297" t="s">
        <v>364</v>
      </c>
      <c r="D359" s="298">
        <f t="shared" si="19"/>
        <v>79.875982138908427</v>
      </c>
      <c r="E359" s="298">
        <f t="shared" si="20"/>
        <v>595.1240178610916</v>
      </c>
      <c r="F359" s="298">
        <f t="shared" si="21"/>
        <v>37745.347408814952</v>
      </c>
      <c r="G359" s="292"/>
      <c r="H359" s="260"/>
      <c r="I359" s="260"/>
      <c r="J359" s="260"/>
      <c r="K359" s="260"/>
      <c r="L359" s="260"/>
      <c r="M359" s="260"/>
    </row>
    <row r="360" spans="1:13" s="95" customFormat="1" ht="24" customHeight="1" x14ac:dyDescent="0.3">
      <c r="A360" s="260"/>
      <c r="B360" s="297"/>
      <c r="C360" s="297" t="s">
        <v>365</v>
      </c>
      <c r="D360" s="298">
        <f t="shared" si="19"/>
        <v>78.636140435031166</v>
      </c>
      <c r="E360" s="298">
        <f t="shared" si="20"/>
        <v>596.36385956496883</v>
      </c>
      <c r="F360" s="298">
        <f t="shared" si="21"/>
        <v>37148.983549249984</v>
      </c>
      <c r="G360" s="292"/>
      <c r="H360" s="260"/>
      <c r="I360" s="260"/>
      <c r="J360" s="260"/>
      <c r="K360" s="260"/>
      <c r="L360" s="260"/>
      <c r="M360" s="260"/>
    </row>
    <row r="361" spans="1:13" s="95" customFormat="1" ht="24" customHeight="1" x14ac:dyDescent="0.3">
      <c r="A361" s="260"/>
      <c r="B361" s="297"/>
      <c r="C361" s="297" t="s">
        <v>366</v>
      </c>
      <c r="D361" s="298">
        <f t="shared" si="19"/>
        <v>77.393715727604146</v>
      </c>
      <c r="E361" s="298">
        <f t="shared" si="20"/>
        <v>597.6062842723959</v>
      </c>
      <c r="F361" s="298">
        <f t="shared" si="21"/>
        <v>36551.377264977586</v>
      </c>
      <c r="G361" s="292"/>
      <c r="H361" s="260"/>
      <c r="I361" s="260"/>
      <c r="J361" s="260"/>
      <c r="K361" s="260"/>
      <c r="L361" s="260"/>
      <c r="M361" s="260"/>
    </row>
    <row r="362" spans="1:13" s="95" customFormat="1" ht="24" customHeight="1" x14ac:dyDescent="0.3">
      <c r="A362" s="260"/>
      <c r="B362" s="297"/>
      <c r="C362" s="297" t="s">
        <v>367</v>
      </c>
      <c r="D362" s="298">
        <f t="shared" si="19"/>
        <v>76.148702635369972</v>
      </c>
      <c r="E362" s="298">
        <f t="shared" si="20"/>
        <v>598.85129736463</v>
      </c>
      <c r="F362" s="298">
        <f t="shared" si="21"/>
        <v>35952.525967612957</v>
      </c>
      <c r="G362" s="292"/>
      <c r="H362" s="260"/>
      <c r="I362" s="260"/>
      <c r="J362" s="260"/>
      <c r="K362" s="260"/>
      <c r="L362" s="260"/>
      <c r="M362" s="260"/>
    </row>
    <row r="363" spans="1:13" s="95" customFormat="1" ht="24" customHeight="1" x14ac:dyDescent="0.3">
      <c r="A363" s="260"/>
      <c r="B363" s="297"/>
      <c r="C363" s="297" t="s">
        <v>368</v>
      </c>
      <c r="D363" s="298">
        <f t="shared" si="19"/>
        <v>74.901095765860333</v>
      </c>
      <c r="E363" s="298">
        <f t="shared" si="20"/>
        <v>600.0989042341397</v>
      </c>
      <c r="F363" s="298">
        <f t="shared" si="21"/>
        <v>35352.427063378818</v>
      </c>
      <c r="G363" s="292"/>
      <c r="H363" s="260"/>
      <c r="I363" s="260"/>
      <c r="J363" s="260"/>
      <c r="K363" s="260"/>
      <c r="L363" s="260"/>
      <c r="M363" s="260"/>
    </row>
    <row r="364" spans="1:13" s="95" customFormat="1" ht="24" customHeight="1" x14ac:dyDescent="0.3">
      <c r="A364" s="260"/>
      <c r="B364" s="297"/>
      <c r="C364" s="297" t="s">
        <v>369</v>
      </c>
      <c r="D364" s="298">
        <f t="shared" si="19"/>
        <v>73.650889715372529</v>
      </c>
      <c r="E364" s="298">
        <f t="shared" si="20"/>
        <v>601.3491102846275</v>
      </c>
      <c r="F364" s="298">
        <f t="shared" si="21"/>
        <v>34751.077953094187</v>
      </c>
      <c r="G364" s="292"/>
      <c r="H364" s="260"/>
      <c r="I364" s="260"/>
      <c r="J364" s="260"/>
      <c r="K364" s="260"/>
      <c r="L364" s="260"/>
      <c r="M364" s="260"/>
    </row>
    <row r="365" spans="1:13" s="95" customFormat="1" ht="24" customHeight="1" x14ac:dyDescent="0.3">
      <c r="A365" s="260"/>
      <c r="B365" s="297"/>
      <c r="C365" s="297" t="s">
        <v>370</v>
      </c>
      <c r="D365" s="298">
        <f t="shared" si="19"/>
        <v>72.398079068946231</v>
      </c>
      <c r="E365" s="298">
        <f t="shared" si="20"/>
        <v>602.60192093105377</v>
      </c>
      <c r="F365" s="298">
        <f t="shared" si="21"/>
        <v>34148.476032163133</v>
      </c>
      <c r="G365" s="292"/>
      <c r="H365" s="260"/>
      <c r="I365" s="260"/>
      <c r="J365" s="260"/>
      <c r="K365" s="260"/>
      <c r="L365" s="260"/>
      <c r="M365" s="260"/>
    </row>
    <row r="366" spans="1:13" s="95" customFormat="1" ht="24" customHeight="1" x14ac:dyDescent="0.3">
      <c r="A366" s="260"/>
      <c r="B366" s="297"/>
      <c r="C366" s="297" t="s">
        <v>371</v>
      </c>
      <c r="D366" s="298">
        <f t="shared" si="19"/>
        <v>71.142658400339855</v>
      </c>
      <c r="E366" s="298">
        <f t="shared" si="20"/>
        <v>603.85734159966012</v>
      </c>
      <c r="F366" s="298">
        <f t="shared" si="21"/>
        <v>33544.618690563475</v>
      </c>
      <c r="G366" s="292"/>
      <c r="H366" s="260"/>
      <c r="I366" s="260"/>
      <c r="J366" s="260"/>
      <c r="K366" s="260"/>
      <c r="L366" s="260"/>
      <c r="M366" s="260"/>
    </row>
    <row r="367" spans="1:13" s="95" customFormat="1" ht="24" customHeight="1" x14ac:dyDescent="0.3">
      <c r="A367" s="260"/>
      <c r="B367" s="297"/>
      <c r="C367" s="297" t="s">
        <v>372</v>
      </c>
      <c r="D367" s="298">
        <f t="shared" si="19"/>
        <v>69.884622272007235</v>
      </c>
      <c r="E367" s="298">
        <f t="shared" si="20"/>
        <v>605.11537772799272</v>
      </c>
      <c r="F367" s="298">
        <f t="shared" si="21"/>
        <v>32939.503312835484</v>
      </c>
      <c r="G367" s="292"/>
      <c r="H367" s="260"/>
      <c r="I367" s="260"/>
      <c r="J367" s="260"/>
      <c r="K367" s="260"/>
      <c r="L367" s="260"/>
      <c r="M367" s="260"/>
    </row>
    <row r="368" spans="1:13" s="95" customFormat="1" ht="24" customHeight="1" x14ac:dyDescent="0.3">
      <c r="A368" s="260"/>
      <c r="B368" s="297"/>
      <c r="C368" s="297" t="s">
        <v>373</v>
      </c>
      <c r="D368" s="298">
        <f t="shared" si="19"/>
        <v>68.623965235073925</v>
      </c>
      <c r="E368" s="298">
        <f t="shared" si="20"/>
        <v>606.37603476492609</v>
      </c>
      <c r="F368" s="298">
        <f t="shared" si="21"/>
        <v>32333.127278070559</v>
      </c>
      <c r="G368" s="292"/>
      <c r="H368" s="260"/>
      <c r="I368" s="260"/>
      <c r="J368" s="260"/>
      <c r="K368" s="260"/>
      <c r="L368" s="260"/>
      <c r="M368" s="260"/>
    </row>
    <row r="369" spans="1:13" s="95" customFormat="1" ht="24" customHeight="1" x14ac:dyDescent="0.3">
      <c r="A369" s="260"/>
      <c r="B369" s="297"/>
      <c r="C369" s="297" t="s">
        <v>374</v>
      </c>
      <c r="D369" s="298">
        <f t="shared" si="19"/>
        <v>67.360681829313677</v>
      </c>
      <c r="E369" s="298">
        <f t="shared" si="20"/>
        <v>607.63931817068635</v>
      </c>
      <c r="F369" s="298">
        <f t="shared" si="21"/>
        <v>31725.48795989987</v>
      </c>
      <c r="G369" s="292"/>
      <c r="H369" s="260"/>
      <c r="I369" s="260"/>
      <c r="J369" s="260"/>
      <c r="K369" s="260"/>
      <c r="L369" s="260"/>
      <c r="M369" s="260"/>
    </row>
    <row r="370" spans="1:13" s="95" customFormat="1" ht="24" customHeight="1" x14ac:dyDescent="0.3">
      <c r="A370" s="260"/>
      <c r="B370" s="297"/>
      <c r="C370" s="297" t="s">
        <v>375</v>
      </c>
      <c r="D370" s="298">
        <f t="shared" si="19"/>
        <v>66.094766583124738</v>
      </c>
      <c r="E370" s="298">
        <f t="shared" si="20"/>
        <v>608.90523341687526</v>
      </c>
      <c r="F370" s="298">
        <f t="shared" si="21"/>
        <v>31116.582726482997</v>
      </c>
      <c r="G370" s="292"/>
      <c r="H370" s="260"/>
      <c r="I370" s="292"/>
      <c r="J370" s="260"/>
      <c r="K370" s="260"/>
      <c r="L370" s="260"/>
      <c r="M370" s="260"/>
    </row>
    <row r="371" spans="1:13" s="95" customFormat="1" ht="24" customHeight="1" x14ac:dyDescent="0.3">
      <c r="A371" s="260"/>
      <c r="B371" s="297">
        <v>30</v>
      </c>
      <c r="C371" s="297" t="s">
        <v>376</v>
      </c>
      <c r="D371" s="298">
        <f t="shared" si="19"/>
        <v>64.826214013506245</v>
      </c>
      <c r="E371" s="298">
        <f t="shared" si="20"/>
        <v>610.17378598649373</v>
      </c>
      <c r="F371" s="298">
        <f t="shared" si="21"/>
        <v>30506.408940496502</v>
      </c>
      <c r="G371" s="292"/>
      <c r="H371" s="260"/>
      <c r="I371" s="260"/>
      <c r="J371" s="260"/>
      <c r="K371" s="260"/>
      <c r="L371" s="260"/>
      <c r="M371" s="260"/>
    </row>
    <row r="372" spans="1:13" s="95" customFormat="1" ht="24" customHeight="1" x14ac:dyDescent="0.3">
      <c r="A372" s="260"/>
      <c r="B372" s="297"/>
      <c r="C372" s="297" t="s">
        <v>377</v>
      </c>
      <c r="D372" s="298">
        <f t="shared" si="19"/>
        <v>63.555018626034389</v>
      </c>
      <c r="E372" s="298">
        <f t="shared" si="20"/>
        <v>611.44498137396556</v>
      </c>
      <c r="F372" s="298">
        <f t="shared" si="21"/>
        <v>29894.963959122535</v>
      </c>
      <c r="G372" s="292"/>
      <c r="H372" s="260"/>
      <c r="I372" s="260"/>
      <c r="J372" s="260"/>
      <c r="K372" s="260"/>
      <c r="L372" s="260"/>
      <c r="M372" s="260"/>
    </row>
    <row r="373" spans="1:13" s="95" customFormat="1" ht="24" customHeight="1" x14ac:dyDescent="0.3">
      <c r="A373" s="260"/>
      <c r="B373" s="297"/>
      <c r="C373" s="297" t="s">
        <v>378</v>
      </c>
      <c r="D373" s="298">
        <f t="shared" si="19"/>
        <v>62.281174914838623</v>
      </c>
      <c r="E373" s="298">
        <f t="shared" si="20"/>
        <v>612.71882508516137</v>
      </c>
      <c r="F373" s="298">
        <f t="shared" si="21"/>
        <v>29282.245134037374</v>
      </c>
      <c r="G373" s="292"/>
      <c r="H373" s="260"/>
      <c r="I373" s="260"/>
      <c r="J373" s="260"/>
      <c r="K373" s="260"/>
      <c r="L373" s="260"/>
      <c r="M373" s="260"/>
    </row>
    <row r="374" spans="1:13" s="95" customFormat="1" ht="24" customHeight="1" x14ac:dyDescent="0.3">
      <c r="A374" s="260"/>
      <c r="B374" s="297"/>
      <c r="C374" s="297" t="s">
        <v>379</v>
      </c>
      <c r="D374" s="298">
        <f t="shared" si="19"/>
        <v>61.004677362577866</v>
      </c>
      <c r="E374" s="298">
        <f t="shared" si="20"/>
        <v>613.99532263742208</v>
      </c>
      <c r="F374" s="298">
        <f t="shared" si="21"/>
        <v>28668.24981139995</v>
      </c>
      <c r="G374" s="292"/>
      <c r="H374" s="260"/>
      <c r="I374" s="260"/>
      <c r="J374" s="260"/>
      <c r="K374" s="260"/>
      <c r="L374" s="260"/>
      <c r="M374" s="260"/>
    </row>
    <row r="375" spans="1:13" s="95" customFormat="1" ht="24" customHeight="1" x14ac:dyDescent="0.3">
      <c r="A375" s="260"/>
      <c r="B375" s="297"/>
      <c r="C375" s="297" t="s">
        <v>380</v>
      </c>
      <c r="D375" s="298">
        <f t="shared" si="19"/>
        <v>59.725520440416567</v>
      </c>
      <c r="E375" s="298">
        <f t="shared" si="20"/>
        <v>615.27447955958348</v>
      </c>
      <c r="F375" s="298">
        <f t="shared" si="21"/>
        <v>28052.975331840367</v>
      </c>
      <c r="G375" s="292"/>
      <c r="H375" s="260"/>
      <c r="I375" s="260"/>
      <c r="J375" s="260"/>
      <c r="K375" s="260"/>
      <c r="L375" s="260"/>
      <c r="M375" s="260"/>
    </row>
    <row r="376" spans="1:13" s="95" customFormat="1" ht="24" customHeight="1" x14ac:dyDescent="0.3">
      <c r="A376" s="260"/>
      <c r="B376" s="297"/>
      <c r="C376" s="297" t="s">
        <v>381</v>
      </c>
      <c r="D376" s="298">
        <f t="shared" si="19"/>
        <v>58.443698608000773</v>
      </c>
      <c r="E376" s="298">
        <f t="shared" si="20"/>
        <v>616.55630139199923</v>
      </c>
      <c r="F376" s="298">
        <f t="shared" si="21"/>
        <v>27436.419030448367</v>
      </c>
      <c r="G376" s="292"/>
      <c r="H376" s="260"/>
      <c r="I376" s="260"/>
      <c r="J376" s="260"/>
      <c r="K376" s="260"/>
      <c r="L376" s="260"/>
      <c r="M376" s="260"/>
    </row>
    <row r="377" spans="1:13" s="95" customFormat="1" ht="24" customHeight="1" x14ac:dyDescent="0.3">
      <c r="A377" s="260"/>
      <c r="B377" s="297"/>
      <c r="C377" s="297" t="s">
        <v>382</v>
      </c>
      <c r="D377" s="298">
        <f t="shared" si="19"/>
        <v>57.159206313434098</v>
      </c>
      <c r="E377" s="298">
        <f t="shared" si="20"/>
        <v>617.84079368656592</v>
      </c>
      <c r="F377" s="298">
        <f t="shared" si="21"/>
        <v>26818.578236761801</v>
      </c>
      <c r="G377" s="292"/>
      <c r="H377" s="260"/>
      <c r="I377" s="260"/>
      <c r="J377" s="260"/>
      <c r="K377" s="260"/>
      <c r="L377" s="260"/>
      <c r="M377" s="260"/>
    </row>
    <row r="378" spans="1:13" s="95" customFormat="1" ht="24" customHeight="1" x14ac:dyDescent="0.3">
      <c r="A378" s="260"/>
      <c r="B378" s="297"/>
      <c r="C378" s="297" t="s">
        <v>383</v>
      </c>
      <c r="D378" s="298">
        <f t="shared" si="19"/>
        <v>55.872037993253755</v>
      </c>
      <c r="E378" s="298">
        <f t="shared" si="20"/>
        <v>619.1279620067462</v>
      </c>
      <c r="F378" s="298">
        <f t="shared" si="21"/>
        <v>26199.450274755054</v>
      </c>
      <c r="G378" s="292"/>
      <c r="H378" s="260"/>
      <c r="I378" s="260"/>
      <c r="J378" s="260"/>
      <c r="K378" s="260"/>
      <c r="L378" s="260"/>
      <c r="M378" s="260"/>
    </row>
    <row r="379" spans="1:13" s="95" customFormat="1" ht="24" customHeight="1" x14ac:dyDescent="0.3">
      <c r="A379" s="260"/>
      <c r="B379" s="297"/>
      <c r="C379" s="297" t="s">
        <v>384</v>
      </c>
      <c r="D379" s="298">
        <f t="shared" si="19"/>
        <v>54.58218807240636</v>
      </c>
      <c r="E379" s="298">
        <f t="shared" si="20"/>
        <v>620.41781192759368</v>
      </c>
      <c r="F379" s="298">
        <f t="shared" si="21"/>
        <v>25579.032462827461</v>
      </c>
      <c r="G379" s="292"/>
      <c r="H379" s="260"/>
      <c r="I379" s="260"/>
      <c r="J379" s="260"/>
      <c r="K379" s="260"/>
      <c r="L379" s="260"/>
      <c r="M379" s="260"/>
    </row>
    <row r="380" spans="1:13" s="95" customFormat="1" ht="24" customHeight="1" x14ac:dyDescent="0.3">
      <c r="A380" s="260"/>
      <c r="B380" s="297"/>
      <c r="C380" s="297" t="s">
        <v>385</v>
      </c>
      <c r="D380" s="298">
        <f t="shared" si="19"/>
        <v>53.289650964223881</v>
      </c>
      <c r="E380" s="298">
        <f t="shared" si="20"/>
        <v>621.71034903577606</v>
      </c>
      <c r="F380" s="298">
        <f t="shared" si="21"/>
        <v>24957.322113791684</v>
      </c>
      <c r="G380" s="292"/>
      <c r="H380" s="260"/>
      <c r="I380" s="260"/>
      <c r="J380" s="260"/>
      <c r="K380" s="260"/>
      <c r="L380" s="260"/>
      <c r="M380" s="260"/>
    </row>
    <row r="381" spans="1:13" s="95" customFormat="1" ht="24" customHeight="1" x14ac:dyDescent="0.3">
      <c r="A381" s="260"/>
      <c r="B381" s="297"/>
      <c r="C381" s="297" t="s">
        <v>386</v>
      </c>
      <c r="D381" s="298">
        <f t="shared" si="19"/>
        <v>51.994421070399355</v>
      </c>
      <c r="E381" s="298">
        <f t="shared" si="20"/>
        <v>623.00557892960069</v>
      </c>
      <c r="F381" s="298">
        <f t="shared" si="21"/>
        <v>24334.316534862082</v>
      </c>
      <c r="G381" s="292"/>
      <c r="H381" s="260"/>
      <c r="I381" s="260"/>
      <c r="J381" s="260"/>
      <c r="K381" s="260"/>
      <c r="L381" s="260"/>
      <c r="M381" s="260"/>
    </row>
    <row r="382" spans="1:13" s="95" customFormat="1" ht="24" customHeight="1" x14ac:dyDescent="0.3">
      <c r="A382" s="260"/>
      <c r="B382" s="297"/>
      <c r="C382" s="297" t="s">
        <v>387</v>
      </c>
      <c r="D382" s="298">
        <f t="shared" si="19"/>
        <v>50.696492780962672</v>
      </c>
      <c r="E382" s="298">
        <f t="shared" si="20"/>
        <v>624.30350721903733</v>
      </c>
      <c r="F382" s="298">
        <f t="shared" si="21"/>
        <v>23710.013027643046</v>
      </c>
      <c r="G382" s="292"/>
      <c r="H382" s="260"/>
      <c r="I382" s="292"/>
      <c r="J382" s="260"/>
      <c r="K382" s="260"/>
      <c r="L382" s="260"/>
      <c r="M382" s="260"/>
    </row>
    <row r="383" spans="1:13" s="95" customFormat="1" ht="24" customHeight="1" x14ac:dyDescent="0.3">
      <c r="A383" s="260"/>
      <c r="B383" s="297">
        <v>31</v>
      </c>
      <c r="C383" s="297" t="s">
        <v>388</v>
      </c>
      <c r="D383" s="298">
        <f t="shared" si="19"/>
        <v>49.395860474256352</v>
      </c>
      <c r="E383" s="298">
        <f t="shared" si="20"/>
        <v>625.60413952574368</v>
      </c>
      <c r="F383" s="298">
        <f t="shared" si="21"/>
        <v>23084.408888117301</v>
      </c>
      <c r="G383" s="292"/>
      <c r="H383" s="260"/>
      <c r="I383" s="260"/>
      <c r="J383" s="260"/>
      <c r="K383" s="260"/>
      <c r="L383" s="260"/>
      <c r="M383" s="260"/>
    </row>
    <row r="384" spans="1:13" s="95" customFormat="1" ht="24" customHeight="1" x14ac:dyDescent="0.3">
      <c r="A384" s="260"/>
      <c r="B384" s="297"/>
      <c r="C384" s="297" t="s">
        <v>389</v>
      </c>
      <c r="D384" s="298">
        <f t="shared" si="19"/>
        <v>48.092518516911042</v>
      </c>
      <c r="E384" s="298">
        <f t="shared" si="20"/>
        <v>626.90748148308899</v>
      </c>
      <c r="F384" s="298">
        <f t="shared" si="21"/>
        <v>22457.501406634212</v>
      </c>
      <c r="G384" s="292"/>
      <c r="H384" s="260"/>
      <c r="I384" s="260"/>
      <c r="J384" s="260"/>
      <c r="K384" s="260"/>
      <c r="L384" s="260"/>
      <c r="M384" s="260"/>
    </row>
    <row r="385" spans="1:13" s="95" customFormat="1" ht="24" customHeight="1" x14ac:dyDescent="0.3">
      <c r="A385" s="260"/>
      <c r="B385" s="297"/>
      <c r="C385" s="297" t="s">
        <v>390</v>
      </c>
      <c r="D385" s="298">
        <f t="shared" si="19"/>
        <v>46.786461263821288</v>
      </c>
      <c r="E385" s="298">
        <f t="shared" si="20"/>
        <v>628.21353873617875</v>
      </c>
      <c r="F385" s="298">
        <f t="shared" si="21"/>
        <v>21829.287867898034</v>
      </c>
      <c r="G385" s="292"/>
      <c r="H385" s="260"/>
      <c r="I385" s="260"/>
      <c r="J385" s="260"/>
      <c r="K385" s="260"/>
      <c r="L385" s="260"/>
      <c r="M385" s="260"/>
    </row>
    <row r="386" spans="1:13" s="95" customFormat="1" ht="24" customHeight="1" x14ac:dyDescent="0.3">
      <c r="A386" s="260"/>
      <c r="B386" s="297"/>
      <c r="C386" s="297" t="s">
        <v>391</v>
      </c>
      <c r="D386" s="298">
        <f t="shared" si="19"/>
        <v>45.477683058120903</v>
      </c>
      <c r="E386" s="298">
        <f t="shared" si="20"/>
        <v>629.52231694187913</v>
      </c>
      <c r="F386" s="298">
        <f t="shared" si="21"/>
        <v>21199.765550956155</v>
      </c>
      <c r="G386" s="292"/>
      <c r="H386" s="260"/>
      <c r="I386" s="260"/>
      <c r="J386" s="260"/>
      <c r="K386" s="260"/>
      <c r="L386" s="260"/>
      <c r="M386" s="260"/>
    </row>
    <row r="387" spans="1:13" s="95" customFormat="1" ht="24" customHeight="1" x14ac:dyDescent="0.3">
      <c r="A387" s="260"/>
      <c r="B387" s="297"/>
      <c r="C387" s="297" t="s">
        <v>392</v>
      </c>
      <c r="D387" s="298">
        <f t="shared" si="19"/>
        <v>44.166178231158668</v>
      </c>
      <c r="E387" s="298">
        <f t="shared" si="20"/>
        <v>630.83382176884129</v>
      </c>
      <c r="F387" s="298">
        <f t="shared" si="21"/>
        <v>20568.931729187316</v>
      </c>
      <c r="G387" s="292"/>
      <c r="H387" s="260"/>
      <c r="I387" s="260"/>
      <c r="J387" s="260"/>
      <c r="K387" s="260"/>
      <c r="L387" s="260"/>
      <c r="M387" s="260"/>
    </row>
    <row r="388" spans="1:13" s="95" customFormat="1" ht="24" customHeight="1" x14ac:dyDescent="0.3">
      <c r="A388" s="260"/>
      <c r="B388" s="297"/>
      <c r="C388" s="297" t="s">
        <v>393</v>
      </c>
      <c r="D388" s="298">
        <f t="shared" ref="D388:D451" si="22">F387*$D$20*30/360</f>
        <v>42.851941102473575</v>
      </c>
      <c r="E388" s="298">
        <f t="shared" ref="E388:E451" si="23">IF($E$20-D388&lt;$E$20,$E$20-D388,0)</f>
        <v>632.14805889752643</v>
      </c>
      <c r="F388" s="298">
        <f>IF(F387-E388&gt;0,F387-E388,0)</f>
        <v>19936.783670289791</v>
      </c>
      <c r="G388" s="292"/>
      <c r="H388" s="260"/>
      <c r="I388" s="260"/>
      <c r="J388" s="260"/>
      <c r="K388" s="260"/>
      <c r="L388" s="260"/>
      <c r="M388" s="260"/>
    </row>
    <row r="389" spans="1:13" s="95" customFormat="1" ht="24" customHeight="1" x14ac:dyDescent="0.3">
      <c r="A389" s="260"/>
      <c r="B389" s="297"/>
      <c r="C389" s="297" t="s">
        <v>394</v>
      </c>
      <c r="D389" s="298">
        <f t="shared" si="22"/>
        <v>41.534965979770398</v>
      </c>
      <c r="E389" s="298">
        <f t="shared" si="23"/>
        <v>633.46503402022961</v>
      </c>
      <c r="F389" s="298">
        <f t="shared" ref="F389:F452" si="24">IF(F388-E389&gt;0,F388-E389,0)</f>
        <v>19303.318636269563</v>
      </c>
      <c r="G389" s="292"/>
      <c r="H389" s="260"/>
      <c r="I389" s="260"/>
      <c r="J389" s="260"/>
      <c r="K389" s="260"/>
      <c r="L389" s="260"/>
      <c r="M389" s="260"/>
    </row>
    <row r="390" spans="1:13" s="95" customFormat="1" ht="24" customHeight="1" x14ac:dyDescent="0.3">
      <c r="A390" s="260"/>
      <c r="B390" s="297"/>
      <c r="C390" s="297" t="s">
        <v>395</v>
      </c>
      <c r="D390" s="298">
        <f t="shared" si="22"/>
        <v>40.215247158894925</v>
      </c>
      <c r="E390" s="298">
        <f t="shared" si="23"/>
        <v>634.78475284110505</v>
      </c>
      <c r="F390" s="298">
        <f t="shared" si="24"/>
        <v>18668.533883428459</v>
      </c>
      <c r="G390" s="292"/>
      <c r="H390" s="260"/>
      <c r="I390" s="260"/>
      <c r="J390" s="260"/>
      <c r="K390" s="260"/>
      <c r="L390" s="260"/>
      <c r="M390" s="260"/>
    </row>
    <row r="391" spans="1:13" s="95" customFormat="1" ht="24" customHeight="1" x14ac:dyDescent="0.3">
      <c r="A391" s="260"/>
      <c r="B391" s="297"/>
      <c r="C391" s="297" t="s">
        <v>396</v>
      </c>
      <c r="D391" s="298">
        <f t="shared" si="22"/>
        <v>38.892778923809296</v>
      </c>
      <c r="E391" s="298">
        <f t="shared" si="23"/>
        <v>636.10722107619074</v>
      </c>
      <c r="F391" s="298">
        <f t="shared" si="24"/>
        <v>18032.426662352267</v>
      </c>
      <c r="G391" s="292"/>
      <c r="H391" s="260"/>
      <c r="I391" s="260"/>
      <c r="J391" s="260"/>
      <c r="K391" s="260"/>
      <c r="L391" s="260"/>
      <c r="M391" s="260"/>
    </row>
    <row r="392" spans="1:13" s="95" customFormat="1" ht="24" customHeight="1" x14ac:dyDescent="0.3">
      <c r="A392" s="260"/>
      <c r="B392" s="297"/>
      <c r="C392" s="297" t="s">
        <v>397</v>
      </c>
      <c r="D392" s="298">
        <f t="shared" si="22"/>
        <v>37.567555546567228</v>
      </c>
      <c r="E392" s="298">
        <f t="shared" si="23"/>
        <v>637.43244445343282</v>
      </c>
      <c r="F392" s="298">
        <f t="shared" si="24"/>
        <v>17394.994217898835</v>
      </c>
      <c r="G392" s="292"/>
      <c r="H392" s="260"/>
      <c r="I392" s="260"/>
      <c r="J392" s="260"/>
      <c r="K392" s="260"/>
      <c r="L392" s="260"/>
      <c r="M392" s="260"/>
    </row>
    <row r="393" spans="1:13" s="95" customFormat="1" ht="24" customHeight="1" x14ac:dyDescent="0.3">
      <c r="A393" s="260"/>
      <c r="B393" s="297"/>
      <c r="C393" s="297" t="s">
        <v>398</v>
      </c>
      <c r="D393" s="298">
        <f t="shared" si="22"/>
        <v>36.239571287289245</v>
      </c>
      <c r="E393" s="298">
        <f t="shared" si="23"/>
        <v>638.76042871271079</v>
      </c>
      <c r="F393" s="298">
        <f t="shared" si="24"/>
        <v>16756.233789186124</v>
      </c>
      <c r="G393" s="292"/>
      <c r="H393" s="260"/>
      <c r="I393" s="260"/>
      <c r="J393" s="260"/>
      <c r="K393" s="260"/>
      <c r="L393" s="260"/>
      <c r="M393" s="260"/>
    </row>
    <row r="394" spans="1:13" s="95" customFormat="1" ht="24" customHeight="1" x14ac:dyDescent="0.3">
      <c r="A394" s="260"/>
      <c r="B394" s="297"/>
      <c r="C394" s="297" t="s">
        <v>399</v>
      </c>
      <c r="D394" s="298">
        <f t="shared" si="22"/>
        <v>34.908820394137763</v>
      </c>
      <c r="E394" s="298">
        <f t="shared" si="23"/>
        <v>640.09117960586218</v>
      </c>
      <c r="F394" s="298">
        <f t="shared" si="24"/>
        <v>16116.142609580262</v>
      </c>
      <c r="G394" s="292"/>
      <c r="H394" s="260"/>
      <c r="I394" s="292"/>
      <c r="J394" s="260"/>
      <c r="K394" s="260"/>
      <c r="L394" s="260"/>
      <c r="M394" s="260"/>
    </row>
    <row r="395" spans="1:13" s="95" customFormat="1" ht="24" customHeight="1" x14ac:dyDescent="0.3">
      <c r="A395" s="260"/>
      <c r="B395" s="297">
        <v>32</v>
      </c>
      <c r="C395" s="297" t="s">
        <v>400</v>
      </c>
      <c r="D395" s="298">
        <f t="shared" si="22"/>
        <v>33.575297103292215</v>
      </c>
      <c r="E395" s="298">
        <f t="shared" si="23"/>
        <v>641.4247028967078</v>
      </c>
      <c r="F395" s="298">
        <f t="shared" si="24"/>
        <v>15474.717906683554</v>
      </c>
      <c r="G395" s="292"/>
      <c r="H395" s="260"/>
      <c r="I395" s="260"/>
      <c r="J395" s="260"/>
      <c r="K395" s="260"/>
      <c r="L395" s="260"/>
      <c r="M395" s="260"/>
    </row>
    <row r="396" spans="1:13" s="95" customFormat="1" ht="24" customHeight="1" x14ac:dyDescent="0.3">
      <c r="A396" s="260"/>
      <c r="B396" s="297"/>
      <c r="C396" s="297" t="s">
        <v>401</v>
      </c>
      <c r="D396" s="298">
        <f t="shared" si="22"/>
        <v>32.238995638924074</v>
      </c>
      <c r="E396" s="298">
        <f t="shared" si="23"/>
        <v>642.76100436107595</v>
      </c>
      <c r="F396" s="298">
        <f t="shared" si="24"/>
        <v>14831.956902322478</v>
      </c>
      <c r="G396" s="292"/>
      <c r="H396" s="260"/>
      <c r="I396" s="260"/>
      <c r="J396" s="260"/>
      <c r="K396" s="260"/>
      <c r="L396" s="260"/>
      <c r="M396" s="260"/>
    </row>
    <row r="397" spans="1:13" s="95" customFormat="1" ht="24" customHeight="1" x14ac:dyDescent="0.3">
      <c r="A397" s="260"/>
      <c r="B397" s="297"/>
      <c r="C397" s="297" t="s">
        <v>402</v>
      </c>
      <c r="D397" s="298">
        <f t="shared" si="22"/>
        <v>30.899910213171829</v>
      </c>
      <c r="E397" s="298">
        <f t="shared" si="23"/>
        <v>644.10008978682822</v>
      </c>
      <c r="F397" s="298">
        <f t="shared" si="24"/>
        <v>14187.856812535649</v>
      </c>
      <c r="G397" s="292"/>
      <c r="H397" s="260"/>
      <c r="I397" s="260"/>
      <c r="J397" s="260"/>
      <c r="K397" s="260"/>
      <c r="L397" s="260"/>
      <c r="M397" s="260"/>
    </row>
    <row r="398" spans="1:13" s="95" customFormat="1" ht="24" customHeight="1" x14ac:dyDescent="0.3">
      <c r="A398" s="260"/>
      <c r="B398" s="297"/>
      <c r="C398" s="297" t="s">
        <v>403</v>
      </c>
      <c r="D398" s="298">
        <f t="shared" si="22"/>
        <v>29.558035026115935</v>
      </c>
      <c r="E398" s="298">
        <f t="shared" si="23"/>
        <v>645.44196497388407</v>
      </c>
      <c r="F398" s="298">
        <f t="shared" si="24"/>
        <v>13542.414847561764</v>
      </c>
      <c r="G398" s="292"/>
      <c r="H398" s="260"/>
      <c r="I398" s="260"/>
      <c r="J398" s="260"/>
      <c r="K398" s="260"/>
      <c r="L398" s="260"/>
      <c r="M398" s="260"/>
    </row>
    <row r="399" spans="1:13" s="95" customFormat="1" ht="24" customHeight="1" x14ac:dyDescent="0.3">
      <c r="A399" s="260"/>
      <c r="B399" s="297"/>
      <c r="C399" s="297" t="s">
        <v>404</v>
      </c>
      <c r="D399" s="298">
        <f t="shared" si="22"/>
        <v>28.213364265753675</v>
      </c>
      <c r="E399" s="298">
        <f t="shared" si="23"/>
        <v>646.78663573424637</v>
      </c>
      <c r="F399" s="298">
        <f t="shared" si="24"/>
        <v>12895.628211827518</v>
      </c>
      <c r="G399" s="292"/>
      <c r="H399" s="260"/>
      <c r="I399" s="260"/>
      <c r="J399" s="260"/>
      <c r="K399" s="260"/>
      <c r="L399" s="260"/>
      <c r="M399" s="260"/>
    </row>
    <row r="400" spans="1:13" s="95" customFormat="1" ht="24" customHeight="1" x14ac:dyDescent="0.3">
      <c r="A400" s="260"/>
      <c r="B400" s="297"/>
      <c r="C400" s="297" t="s">
        <v>405</v>
      </c>
      <c r="D400" s="298">
        <f t="shared" si="22"/>
        <v>26.865892107973995</v>
      </c>
      <c r="E400" s="298">
        <f t="shared" si="23"/>
        <v>648.13410789202601</v>
      </c>
      <c r="F400" s="298">
        <f t="shared" si="24"/>
        <v>12247.494103935491</v>
      </c>
      <c r="G400" s="292"/>
      <c r="H400" s="260"/>
      <c r="I400" s="260"/>
      <c r="J400" s="260"/>
      <c r="K400" s="260"/>
      <c r="L400" s="260"/>
      <c r="M400" s="260"/>
    </row>
    <row r="401" spans="1:13" s="95" customFormat="1" ht="24" customHeight="1" x14ac:dyDescent="0.3">
      <c r="A401" s="260"/>
      <c r="B401" s="297"/>
      <c r="C401" s="297" t="s">
        <v>406</v>
      </c>
      <c r="D401" s="298">
        <f t="shared" si="22"/>
        <v>25.515612716532274</v>
      </c>
      <c r="E401" s="298">
        <f t="shared" si="23"/>
        <v>649.48438728346775</v>
      </c>
      <c r="F401" s="298">
        <f t="shared" si="24"/>
        <v>11598.009716652023</v>
      </c>
      <c r="G401" s="292"/>
      <c r="H401" s="260"/>
      <c r="I401" s="260"/>
      <c r="J401" s="260"/>
      <c r="K401" s="260"/>
      <c r="L401" s="260"/>
      <c r="M401" s="260"/>
    </row>
    <row r="402" spans="1:13" s="95" customFormat="1" ht="24" customHeight="1" x14ac:dyDescent="0.3">
      <c r="A402" s="260"/>
      <c r="B402" s="297"/>
      <c r="C402" s="297" t="s">
        <v>407</v>
      </c>
      <c r="D402" s="298">
        <f t="shared" si="22"/>
        <v>24.16252024302505</v>
      </c>
      <c r="E402" s="298">
        <f t="shared" si="23"/>
        <v>650.83747975697497</v>
      </c>
      <c r="F402" s="298">
        <f t="shared" si="24"/>
        <v>10947.172236895047</v>
      </c>
      <c r="G402" s="292"/>
      <c r="H402" s="260"/>
      <c r="I402" s="260"/>
      <c r="J402" s="260"/>
      <c r="K402" s="260"/>
      <c r="L402" s="260"/>
      <c r="M402" s="260"/>
    </row>
    <row r="403" spans="1:13" s="95" customFormat="1" ht="24" customHeight="1" x14ac:dyDescent="0.3">
      <c r="A403" s="260"/>
      <c r="B403" s="297"/>
      <c r="C403" s="297" t="s">
        <v>408</v>
      </c>
      <c r="D403" s="298">
        <f t="shared" si="22"/>
        <v>22.806608826864679</v>
      </c>
      <c r="E403" s="298">
        <f t="shared" si="23"/>
        <v>652.1933911731353</v>
      </c>
      <c r="F403" s="298">
        <f t="shared" si="24"/>
        <v>10294.978845721911</v>
      </c>
      <c r="G403" s="292"/>
      <c r="H403" s="260"/>
      <c r="I403" s="260"/>
      <c r="J403" s="260"/>
      <c r="K403" s="260"/>
      <c r="L403" s="260"/>
      <c r="M403" s="260"/>
    </row>
    <row r="404" spans="1:13" s="95" customFormat="1" ht="24" customHeight="1" x14ac:dyDescent="0.3">
      <c r="A404" s="260"/>
      <c r="B404" s="297"/>
      <c r="C404" s="297" t="s">
        <v>409</v>
      </c>
      <c r="D404" s="298">
        <f t="shared" si="22"/>
        <v>21.447872595253983</v>
      </c>
      <c r="E404" s="298">
        <f t="shared" si="23"/>
        <v>653.55212740474599</v>
      </c>
      <c r="F404" s="298">
        <f t="shared" si="24"/>
        <v>9641.4267183171651</v>
      </c>
      <c r="G404" s="292"/>
      <c r="H404" s="260"/>
      <c r="I404" s="260"/>
      <c r="J404" s="260"/>
      <c r="K404" s="260"/>
      <c r="L404" s="260"/>
      <c r="M404" s="260"/>
    </row>
    <row r="405" spans="1:13" s="95" customFormat="1" ht="24" customHeight="1" x14ac:dyDescent="0.3">
      <c r="A405" s="260"/>
      <c r="B405" s="297"/>
      <c r="C405" s="297" t="s">
        <v>410</v>
      </c>
      <c r="D405" s="298">
        <f t="shared" si="22"/>
        <v>20.086305663160765</v>
      </c>
      <c r="E405" s="298">
        <f t="shared" si="23"/>
        <v>654.91369433683928</v>
      </c>
      <c r="F405" s="298">
        <f t="shared" si="24"/>
        <v>8986.5130239803257</v>
      </c>
      <c r="G405" s="292"/>
      <c r="H405" s="260"/>
      <c r="I405" s="260"/>
      <c r="J405" s="260"/>
      <c r="K405" s="260"/>
      <c r="L405" s="260"/>
      <c r="M405" s="260"/>
    </row>
    <row r="406" spans="1:13" s="95" customFormat="1" ht="24" customHeight="1" x14ac:dyDescent="0.3">
      <c r="A406" s="260"/>
      <c r="B406" s="297"/>
      <c r="C406" s="297" t="s">
        <v>411</v>
      </c>
      <c r="D406" s="298">
        <f t="shared" si="22"/>
        <v>18.721902133292346</v>
      </c>
      <c r="E406" s="298">
        <f t="shared" si="23"/>
        <v>656.27809786670764</v>
      </c>
      <c r="F406" s="298">
        <f t="shared" si="24"/>
        <v>8330.2349261136187</v>
      </c>
      <c r="G406" s="292"/>
      <c r="H406" s="260"/>
      <c r="I406" s="292"/>
      <c r="J406" s="260"/>
      <c r="K406" s="260"/>
      <c r="L406" s="260"/>
      <c r="M406" s="260"/>
    </row>
    <row r="407" spans="1:13" s="95" customFormat="1" ht="24" customHeight="1" x14ac:dyDescent="0.3">
      <c r="A407" s="260"/>
      <c r="B407" s="297">
        <v>33</v>
      </c>
      <c r="C407" s="297" t="s">
        <v>412</v>
      </c>
      <c r="D407" s="298">
        <f t="shared" si="22"/>
        <v>17.354656096070038</v>
      </c>
      <c r="E407" s="298">
        <f t="shared" si="23"/>
        <v>657.64534390392998</v>
      </c>
      <c r="F407" s="298">
        <f t="shared" si="24"/>
        <v>7672.5895822096891</v>
      </c>
      <c r="G407" s="292"/>
      <c r="H407" s="260"/>
      <c r="I407" s="260"/>
      <c r="J407" s="260"/>
      <c r="K407" s="260"/>
      <c r="L407" s="260"/>
      <c r="M407" s="260"/>
    </row>
    <row r="408" spans="1:13" s="95" customFormat="1" ht="24" customHeight="1" x14ac:dyDescent="0.3">
      <c r="A408" s="260"/>
      <c r="B408" s="297"/>
      <c r="C408" s="297" t="s">
        <v>413</v>
      </c>
      <c r="D408" s="298">
        <f t="shared" si="22"/>
        <v>15.984561629603519</v>
      </c>
      <c r="E408" s="298">
        <f t="shared" si="23"/>
        <v>659.01543837039651</v>
      </c>
      <c r="F408" s="298">
        <f t="shared" si="24"/>
        <v>7013.5741438392924</v>
      </c>
      <c r="G408" s="292"/>
      <c r="H408" s="260"/>
      <c r="I408" s="260"/>
      <c r="J408" s="260"/>
      <c r="K408" s="260"/>
      <c r="L408" s="260"/>
      <c r="M408" s="260"/>
    </row>
    <row r="409" spans="1:13" s="95" customFormat="1" ht="24" customHeight="1" x14ac:dyDescent="0.3">
      <c r="A409" s="260"/>
      <c r="B409" s="297"/>
      <c r="C409" s="297" t="s">
        <v>414</v>
      </c>
      <c r="D409" s="298">
        <f t="shared" si="22"/>
        <v>14.611612799665194</v>
      </c>
      <c r="E409" s="298">
        <f t="shared" si="23"/>
        <v>660.38838720033482</v>
      </c>
      <c r="F409" s="298">
        <f t="shared" si="24"/>
        <v>6353.1857566389572</v>
      </c>
      <c r="G409" s="292"/>
      <c r="H409" s="260"/>
      <c r="I409" s="260"/>
      <c r="J409" s="260"/>
      <c r="K409" s="260"/>
      <c r="L409" s="260"/>
      <c r="M409" s="260"/>
    </row>
    <row r="410" spans="1:13" s="95" customFormat="1" ht="24" customHeight="1" x14ac:dyDescent="0.3">
      <c r="A410" s="260"/>
      <c r="B410" s="297"/>
      <c r="C410" s="297" t="s">
        <v>415</v>
      </c>
      <c r="D410" s="298">
        <f t="shared" si="22"/>
        <v>13.235803659664496</v>
      </c>
      <c r="E410" s="298">
        <f t="shared" si="23"/>
        <v>661.7641963403355</v>
      </c>
      <c r="F410" s="298">
        <f t="shared" si="24"/>
        <v>5691.4215602986214</v>
      </c>
      <c r="G410" s="292"/>
      <c r="H410" s="260"/>
      <c r="I410" s="260"/>
      <c r="J410" s="260"/>
      <c r="K410" s="260"/>
      <c r="L410" s="260"/>
      <c r="M410" s="260"/>
    </row>
    <row r="411" spans="1:13" s="95" customFormat="1" ht="24" customHeight="1" x14ac:dyDescent="0.3">
      <c r="A411" s="260"/>
      <c r="B411" s="297"/>
      <c r="C411" s="297" t="s">
        <v>416</v>
      </c>
      <c r="D411" s="298">
        <f t="shared" si="22"/>
        <v>11.857128250622127</v>
      </c>
      <c r="E411" s="298">
        <f t="shared" si="23"/>
        <v>663.14287174937783</v>
      </c>
      <c r="F411" s="298">
        <f t="shared" si="24"/>
        <v>5028.2786885492433</v>
      </c>
      <c r="G411" s="292"/>
      <c r="H411" s="260"/>
      <c r="I411" s="260"/>
      <c r="J411" s="260"/>
      <c r="K411" s="260"/>
      <c r="L411" s="260"/>
      <c r="M411" s="260"/>
    </row>
    <row r="412" spans="1:13" s="95" customFormat="1" ht="24" customHeight="1" x14ac:dyDescent="0.3">
      <c r="A412" s="260"/>
      <c r="B412" s="297"/>
      <c r="C412" s="297" t="s">
        <v>417</v>
      </c>
      <c r="D412" s="298">
        <f t="shared" si="22"/>
        <v>10.475580601144257</v>
      </c>
      <c r="E412" s="298">
        <f t="shared" si="23"/>
        <v>664.5244193988558</v>
      </c>
      <c r="F412" s="298">
        <f t="shared" si="24"/>
        <v>4363.7542691503877</v>
      </c>
      <c r="G412" s="292"/>
      <c r="H412" s="260"/>
      <c r="I412" s="260"/>
      <c r="J412" s="260"/>
      <c r="K412" s="260"/>
      <c r="L412" s="260"/>
      <c r="M412" s="260"/>
    </row>
    <row r="413" spans="1:13" s="95" customFormat="1" ht="24" customHeight="1" x14ac:dyDescent="0.3">
      <c r="A413" s="260"/>
      <c r="B413" s="297"/>
      <c r="C413" s="297" t="s">
        <v>418</v>
      </c>
      <c r="D413" s="298">
        <f t="shared" si="22"/>
        <v>9.091154727396642</v>
      </c>
      <c r="E413" s="298">
        <f t="shared" si="23"/>
        <v>665.90884527260334</v>
      </c>
      <c r="F413" s="298">
        <f t="shared" si="24"/>
        <v>3697.8454238777845</v>
      </c>
      <c r="G413" s="292"/>
      <c r="H413" s="260"/>
      <c r="I413" s="260"/>
      <c r="J413" s="260"/>
      <c r="K413" s="260"/>
      <c r="L413" s="260"/>
      <c r="M413" s="260"/>
    </row>
    <row r="414" spans="1:13" s="95" customFormat="1" ht="24" customHeight="1" x14ac:dyDescent="0.3">
      <c r="A414" s="260"/>
      <c r="B414" s="297"/>
      <c r="C414" s="297" t="s">
        <v>419</v>
      </c>
      <c r="D414" s="298">
        <f t="shared" si="22"/>
        <v>7.7038446330787176</v>
      </c>
      <c r="E414" s="298">
        <f t="shared" si="23"/>
        <v>667.29615536692131</v>
      </c>
      <c r="F414" s="298">
        <f t="shared" si="24"/>
        <v>3030.5492685108629</v>
      </c>
      <c r="G414" s="292"/>
      <c r="H414" s="260"/>
      <c r="I414" s="260"/>
      <c r="J414" s="260"/>
      <c r="K414" s="260"/>
      <c r="L414" s="260"/>
      <c r="M414" s="260"/>
    </row>
    <row r="415" spans="1:13" s="95" customFormat="1" ht="24" customHeight="1" x14ac:dyDescent="0.3">
      <c r="A415" s="260"/>
      <c r="B415" s="297"/>
      <c r="C415" s="297" t="s">
        <v>420</v>
      </c>
      <c r="D415" s="298">
        <f t="shared" si="22"/>
        <v>6.313644309397632</v>
      </c>
      <c r="E415" s="298">
        <f t="shared" si="23"/>
        <v>668.68635569060234</v>
      </c>
      <c r="F415" s="298">
        <f t="shared" si="24"/>
        <v>2361.8629128202606</v>
      </c>
      <c r="G415" s="292"/>
      <c r="H415" s="260"/>
      <c r="I415" s="260"/>
      <c r="J415" s="260"/>
      <c r="K415" s="260"/>
      <c r="L415" s="260"/>
      <c r="M415" s="260"/>
    </row>
    <row r="416" spans="1:13" s="95" customFormat="1" ht="24" customHeight="1" x14ac:dyDescent="0.3">
      <c r="A416" s="260"/>
      <c r="B416" s="297"/>
      <c r="C416" s="297" t="s">
        <v>421</v>
      </c>
      <c r="D416" s="298">
        <f t="shared" si="22"/>
        <v>4.9205477350422102</v>
      </c>
      <c r="E416" s="298">
        <f t="shared" si="23"/>
        <v>670.07945226495781</v>
      </c>
      <c r="F416" s="298">
        <f t="shared" si="24"/>
        <v>1691.7834605553028</v>
      </c>
      <c r="G416" s="292"/>
      <c r="H416" s="260"/>
      <c r="I416" s="260"/>
      <c r="J416" s="260"/>
      <c r="K416" s="260"/>
      <c r="L416" s="260"/>
      <c r="M416" s="260"/>
    </row>
    <row r="417" spans="1:13" s="95" customFormat="1" ht="24" customHeight="1" x14ac:dyDescent="0.3">
      <c r="A417" s="260"/>
      <c r="B417" s="297"/>
      <c r="C417" s="297" t="s">
        <v>422</v>
      </c>
      <c r="D417" s="298">
        <f t="shared" si="22"/>
        <v>3.5245488761568811</v>
      </c>
      <c r="E417" s="298">
        <f t="shared" si="23"/>
        <v>671.47545112384307</v>
      </c>
      <c r="F417" s="298">
        <f t="shared" si="24"/>
        <v>1020.3080094314597</v>
      </c>
      <c r="G417" s="292"/>
      <c r="H417" s="260"/>
      <c r="I417" s="260"/>
      <c r="J417" s="260"/>
      <c r="K417" s="260"/>
      <c r="L417" s="260"/>
      <c r="M417" s="260"/>
    </row>
    <row r="418" spans="1:13" s="95" customFormat="1" ht="24" customHeight="1" x14ac:dyDescent="0.3">
      <c r="A418" s="260"/>
      <c r="B418" s="297"/>
      <c r="C418" s="297" t="s">
        <v>423</v>
      </c>
      <c r="D418" s="298">
        <f t="shared" si="22"/>
        <v>2.1256416863155412</v>
      </c>
      <c r="E418" s="298">
        <f t="shared" si="23"/>
        <v>672.87435831368441</v>
      </c>
      <c r="F418" s="298">
        <f t="shared" si="24"/>
        <v>347.4336511177753</v>
      </c>
      <c r="G418" s="292"/>
      <c r="H418" s="260"/>
      <c r="I418" s="292"/>
      <c r="J418" s="260"/>
      <c r="K418" s="260"/>
      <c r="L418" s="260"/>
      <c r="M418" s="260"/>
    </row>
    <row r="419" spans="1:13" s="95" customFormat="1" ht="24" customHeight="1" x14ac:dyDescent="0.3">
      <c r="A419" s="260"/>
      <c r="B419" s="297">
        <v>34</v>
      </c>
      <c r="C419" s="297" t="s">
        <v>424</v>
      </c>
      <c r="D419" s="298">
        <f t="shared" si="22"/>
        <v>0.72382010649536521</v>
      </c>
      <c r="E419" s="298">
        <f t="shared" si="23"/>
        <v>674.2761798935046</v>
      </c>
      <c r="F419" s="298">
        <f t="shared" si="24"/>
        <v>0</v>
      </c>
      <c r="G419" s="292"/>
      <c r="H419" s="260"/>
      <c r="I419" s="260"/>
      <c r="J419" s="260"/>
      <c r="K419" s="260"/>
      <c r="L419" s="260"/>
      <c r="M419" s="260"/>
    </row>
    <row r="420" spans="1:13" s="95" customFormat="1" ht="24" customHeight="1" x14ac:dyDescent="0.3">
      <c r="A420" s="260"/>
      <c r="B420" s="297"/>
      <c r="C420" s="297" t="s">
        <v>425</v>
      </c>
      <c r="D420" s="298">
        <f t="shared" si="22"/>
        <v>0</v>
      </c>
      <c r="E420" s="298">
        <f t="shared" si="23"/>
        <v>0</v>
      </c>
      <c r="F420" s="298">
        <f t="shared" si="24"/>
        <v>0</v>
      </c>
      <c r="G420" s="292"/>
      <c r="H420" s="260"/>
      <c r="I420" s="260"/>
      <c r="J420" s="260"/>
      <c r="K420" s="260"/>
      <c r="L420" s="260"/>
      <c r="M420" s="260"/>
    </row>
    <row r="421" spans="1:13" s="95" customFormat="1" ht="24" customHeight="1" x14ac:dyDescent="0.3">
      <c r="A421" s="260"/>
      <c r="B421" s="297"/>
      <c r="C421" s="297" t="s">
        <v>426</v>
      </c>
      <c r="D421" s="298">
        <f t="shared" si="22"/>
        <v>0</v>
      </c>
      <c r="E421" s="298">
        <f t="shared" si="23"/>
        <v>0</v>
      </c>
      <c r="F421" s="298">
        <f t="shared" si="24"/>
        <v>0</v>
      </c>
      <c r="G421" s="292"/>
      <c r="H421" s="260"/>
      <c r="I421" s="260"/>
      <c r="J421" s="260"/>
      <c r="K421" s="260"/>
      <c r="L421" s="260"/>
      <c r="M421" s="260"/>
    </row>
    <row r="422" spans="1:13" s="95" customFormat="1" ht="24" customHeight="1" x14ac:dyDescent="0.3">
      <c r="A422" s="260"/>
      <c r="B422" s="297"/>
      <c r="C422" s="297" t="s">
        <v>427</v>
      </c>
      <c r="D422" s="298">
        <f t="shared" si="22"/>
        <v>0</v>
      </c>
      <c r="E422" s="298">
        <f t="shared" si="23"/>
        <v>0</v>
      </c>
      <c r="F422" s="298">
        <f t="shared" si="24"/>
        <v>0</v>
      </c>
      <c r="G422" s="292"/>
      <c r="H422" s="260"/>
      <c r="I422" s="260"/>
      <c r="J422" s="260"/>
      <c r="K422" s="260"/>
      <c r="L422" s="260"/>
      <c r="M422" s="260"/>
    </row>
    <row r="423" spans="1:13" s="95" customFormat="1" ht="24" customHeight="1" x14ac:dyDescent="0.3">
      <c r="A423" s="260"/>
      <c r="B423" s="297"/>
      <c r="C423" s="297" t="s">
        <v>428</v>
      </c>
      <c r="D423" s="298">
        <f t="shared" si="22"/>
        <v>0</v>
      </c>
      <c r="E423" s="298">
        <f t="shared" si="23"/>
        <v>0</v>
      </c>
      <c r="F423" s="298">
        <f t="shared" si="24"/>
        <v>0</v>
      </c>
      <c r="G423" s="292"/>
      <c r="H423" s="260"/>
      <c r="I423" s="260"/>
      <c r="J423" s="260"/>
      <c r="K423" s="260"/>
      <c r="L423" s="260"/>
      <c r="M423" s="260"/>
    </row>
    <row r="424" spans="1:13" s="95" customFormat="1" ht="24" customHeight="1" x14ac:dyDescent="0.3">
      <c r="A424" s="260"/>
      <c r="B424" s="297"/>
      <c r="C424" s="297" t="s">
        <v>429</v>
      </c>
      <c r="D424" s="298">
        <f t="shared" si="22"/>
        <v>0</v>
      </c>
      <c r="E424" s="298">
        <f t="shared" si="23"/>
        <v>0</v>
      </c>
      <c r="F424" s="298">
        <f t="shared" si="24"/>
        <v>0</v>
      </c>
      <c r="G424" s="292"/>
      <c r="H424" s="260"/>
      <c r="I424" s="260"/>
      <c r="J424" s="260"/>
      <c r="K424" s="260"/>
      <c r="L424" s="260"/>
      <c r="M424" s="260"/>
    </row>
    <row r="425" spans="1:13" s="95" customFormat="1" ht="24" customHeight="1" x14ac:dyDescent="0.3">
      <c r="A425" s="260"/>
      <c r="B425" s="297"/>
      <c r="C425" s="297" t="s">
        <v>430</v>
      </c>
      <c r="D425" s="298">
        <f t="shared" si="22"/>
        <v>0</v>
      </c>
      <c r="E425" s="298">
        <f t="shared" si="23"/>
        <v>0</v>
      </c>
      <c r="F425" s="298">
        <f t="shared" si="24"/>
        <v>0</v>
      </c>
      <c r="G425" s="292"/>
      <c r="H425" s="260"/>
      <c r="I425" s="260"/>
      <c r="J425" s="260"/>
      <c r="K425" s="260"/>
      <c r="L425" s="260"/>
      <c r="M425" s="260"/>
    </row>
    <row r="426" spans="1:13" s="95" customFormat="1" ht="24" customHeight="1" x14ac:dyDescent="0.3">
      <c r="A426" s="260"/>
      <c r="B426" s="297"/>
      <c r="C426" s="297" t="s">
        <v>431</v>
      </c>
      <c r="D426" s="298">
        <f t="shared" si="22"/>
        <v>0</v>
      </c>
      <c r="E426" s="298">
        <f t="shared" si="23"/>
        <v>0</v>
      </c>
      <c r="F426" s="298">
        <f t="shared" si="24"/>
        <v>0</v>
      </c>
      <c r="G426" s="292"/>
      <c r="H426" s="260"/>
      <c r="I426" s="260"/>
      <c r="J426" s="260"/>
      <c r="K426" s="260"/>
      <c r="L426" s="260"/>
      <c r="M426" s="260"/>
    </row>
    <row r="427" spans="1:13" s="95" customFormat="1" ht="24" customHeight="1" x14ac:dyDescent="0.3">
      <c r="A427" s="260"/>
      <c r="B427" s="297"/>
      <c r="C427" s="297" t="s">
        <v>432</v>
      </c>
      <c r="D427" s="298">
        <f t="shared" si="22"/>
        <v>0</v>
      </c>
      <c r="E427" s="298">
        <f t="shared" si="23"/>
        <v>0</v>
      </c>
      <c r="F427" s="298">
        <f t="shared" si="24"/>
        <v>0</v>
      </c>
      <c r="G427" s="292"/>
      <c r="H427" s="260"/>
      <c r="I427" s="260"/>
      <c r="J427" s="260"/>
      <c r="K427" s="260"/>
      <c r="L427" s="260"/>
      <c r="M427" s="260"/>
    </row>
    <row r="428" spans="1:13" s="95" customFormat="1" ht="24" customHeight="1" x14ac:dyDescent="0.3">
      <c r="A428" s="260"/>
      <c r="B428" s="297"/>
      <c r="C428" s="297" t="s">
        <v>433</v>
      </c>
      <c r="D428" s="298">
        <f t="shared" si="22"/>
        <v>0</v>
      </c>
      <c r="E428" s="298">
        <f t="shared" si="23"/>
        <v>0</v>
      </c>
      <c r="F428" s="298">
        <f t="shared" si="24"/>
        <v>0</v>
      </c>
      <c r="G428" s="292"/>
      <c r="H428" s="260"/>
      <c r="I428" s="260"/>
      <c r="J428" s="260"/>
      <c r="K428" s="260"/>
      <c r="L428" s="260"/>
      <c r="M428" s="260"/>
    </row>
    <row r="429" spans="1:13" s="95" customFormat="1" ht="24" customHeight="1" x14ac:dyDescent="0.3">
      <c r="A429" s="260"/>
      <c r="B429" s="297"/>
      <c r="C429" s="297" t="s">
        <v>434</v>
      </c>
      <c r="D429" s="298">
        <f t="shared" si="22"/>
        <v>0</v>
      </c>
      <c r="E429" s="298">
        <f t="shared" si="23"/>
        <v>0</v>
      </c>
      <c r="F429" s="298">
        <f t="shared" si="24"/>
        <v>0</v>
      </c>
      <c r="G429" s="292"/>
      <c r="H429" s="260"/>
      <c r="I429" s="260"/>
      <c r="J429" s="260"/>
      <c r="K429" s="260"/>
      <c r="L429" s="260"/>
      <c r="M429" s="260"/>
    </row>
    <row r="430" spans="1:13" s="95" customFormat="1" ht="24" customHeight="1" x14ac:dyDescent="0.3">
      <c r="A430" s="260"/>
      <c r="B430" s="297"/>
      <c r="C430" s="297" t="s">
        <v>435</v>
      </c>
      <c r="D430" s="298">
        <f t="shared" si="22"/>
        <v>0</v>
      </c>
      <c r="E430" s="298">
        <f t="shared" si="23"/>
        <v>0</v>
      </c>
      <c r="F430" s="298">
        <f t="shared" si="24"/>
        <v>0</v>
      </c>
      <c r="G430" s="292"/>
      <c r="H430" s="260"/>
      <c r="I430" s="292"/>
      <c r="J430" s="260"/>
      <c r="K430" s="260"/>
      <c r="L430" s="260"/>
      <c r="M430" s="260"/>
    </row>
    <row r="431" spans="1:13" s="95" customFormat="1" ht="24" customHeight="1" x14ac:dyDescent="0.3">
      <c r="A431" s="260"/>
      <c r="B431" s="297">
        <v>35</v>
      </c>
      <c r="C431" s="297" t="s">
        <v>436</v>
      </c>
      <c r="D431" s="298">
        <f t="shared" si="22"/>
        <v>0</v>
      </c>
      <c r="E431" s="298">
        <f t="shared" si="23"/>
        <v>0</v>
      </c>
      <c r="F431" s="298">
        <f t="shared" si="24"/>
        <v>0</v>
      </c>
      <c r="G431" s="292"/>
      <c r="H431" s="260"/>
      <c r="I431" s="260"/>
      <c r="J431" s="260"/>
      <c r="K431" s="260"/>
      <c r="L431" s="260"/>
      <c r="M431" s="260"/>
    </row>
    <row r="432" spans="1:13" s="95" customFormat="1" ht="24" customHeight="1" x14ac:dyDescent="0.3">
      <c r="A432" s="260"/>
      <c r="B432" s="297"/>
      <c r="C432" s="297" t="s">
        <v>437</v>
      </c>
      <c r="D432" s="298">
        <f t="shared" si="22"/>
        <v>0</v>
      </c>
      <c r="E432" s="298">
        <f t="shared" si="23"/>
        <v>0</v>
      </c>
      <c r="F432" s="298">
        <f t="shared" si="24"/>
        <v>0</v>
      </c>
      <c r="G432" s="292"/>
      <c r="H432" s="260"/>
      <c r="I432" s="260"/>
      <c r="J432" s="260"/>
      <c r="K432" s="260"/>
      <c r="L432" s="260"/>
      <c r="M432" s="260"/>
    </row>
    <row r="433" spans="1:13" s="95" customFormat="1" ht="24" customHeight="1" x14ac:dyDescent="0.3">
      <c r="A433" s="260"/>
      <c r="B433" s="297"/>
      <c r="C433" s="297" t="s">
        <v>438</v>
      </c>
      <c r="D433" s="298">
        <f t="shared" si="22"/>
        <v>0</v>
      </c>
      <c r="E433" s="298">
        <f t="shared" si="23"/>
        <v>0</v>
      </c>
      <c r="F433" s="298">
        <f t="shared" si="24"/>
        <v>0</v>
      </c>
      <c r="G433" s="292"/>
      <c r="H433" s="260"/>
      <c r="I433" s="260"/>
      <c r="J433" s="260"/>
      <c r="K433" s="260"/>
      <c r="L433" s="260"/>
      <c r="M433" s="260"/>
    </row>
    <row r="434" spans="1:13" s="95" customFormat="1" ht="24" customHeight="1" x14ac:dyDescent="0.3">
      <c r="A434" s="260"/>
      <c r="B434" s="297"/>
      <c r="C434" s="297" t="s">
        <v>439</v>
      </c>
      <c r="D434" s="298">
        <f t="shared" si="22"/>
        <v>0</v>
      </c>
      <c r="E434" s="298">
        <f t="shared" si="23"/>
        <v>0</v>
      </c>
      <c r="F434" s="298">
        <f t="shared" si="24"/>
        <v>0</v>
      </c>
      <c r="G434" s="292"/>
      <c r="H434" s="260"/>
      <c r="I434" s="260"/>
      <c r="J434" s="260"/>
      <c r="K434" s="260"/>
      <c r="L434" s="260"/>
      <c r="M434" s="260"/>
    </row>
    <row r="435" spans="1:13" s="95" customFormat="1" ht="24" customHeight="1" x14ac:dyDescent="0.3">
      <c r="A435" s="260"/>
      <c r="B435" s="297"/>
      <c r="C435" s="297" t="s">
        <v>440</v>
      </c>
      <c r="D435" s="298">
        <f t="shared" si="22"/>
        <v>0</v>
      </c>
      <c r="E435" s="298">
        <f t="shared" si="23"/>
        <v>0</v>
      </c>
      <c r="F435" s="298">
        <f t="shared" si="24"/>
        <v>0</v>
      </c>
      <c r="G435" s="292"/>
      <c r="H435" s="260"/>
      <c r="I435" s="260"/>
      <c r="J435" s="260"/>
      <c r="K435" s="260"/>
      <c r="L435" s="260"/>
      <c r="M435" s="260"/>
    </row>
    <row r="436" spans="1:13" s="95" customFormat="1" ht="24" customHeight="1" x14ac:dyDescent="0.3">
      <c r="A436" s="260"/>
      <c r="B436" s="297"/>
      <c r="C436" s="297" t="s">
        <v>441</v>
      </c>
      <c r="D436" s="298">
        <f t="shared" si="22"/>
        <v>0</v>
      </c>
      <c r="E436" s="298">
        <f t="shared" si="23"/>
        <v>0</v>
      </c>
      <c r="F436" s="298">
        <f t="shared" si="24"/>
        <v>0</v>
      </c>
      <c r="G436" s="292"/>
      <c r="H436" s="260"/>
      <c r="I436" s="260"/>
      <c r="J436" s="260"/>
      <c r="K436" s="260"/>
      <c r="L436" s="260"/>
      <c r="M436" s="260"/>
    </row>
    <row r="437" spans="1:13" s="95" customFormat="1" ht="24" customHeight="1" x14ac:dyDescent="0.3">
      <c r="A437" s="260"/>
      <c r="B437" s="297"/>
      <c r="C437" s="297" t="s">
        <v>442</v>
      </c>
      <c r="D437" s="298">
        <f t="shared" si="22"/>
        <v>0</v>
      </c>
      <c r="E437" s="298">
        <f t="shared" si="23"/>
        <v>0</v>
      </c>
      <c r="F437" s="298">
        <f t="shared" si="24"/>
        <v>0</v>
      </c>
      <c r="G437" s="292"/>
      <c r="H437" s="260"/>
      <c r="I437" s="260"/>
      <c r="J437" s="260"/>
      <c r="K437" s="260"/>
      <c r="L437" s="260"/>
      <c r="M437" s="260"/>
    </row>
    <row r="438" spans="1:13" s="95" customFormat="1" ht="24" customHeight="1" x14ac:dyDescent="0.3">
      <c r="A438" s="260"/>
      <c r="B438" s="297"/>
      <c r="C438" s="297" t="s">
        <v>443</v>
      </c>
      <c r="D438" s="298">
        <f t="shared" si="22"/>
        <v>0</v>
      </c>
      <c r="E438" s="298">
        <f t="shared" si="23"/>
        <v>0</v>
      </c>
      <c r="F438" s="298">
        <f t="shared" si="24"/>
        <v>0</v>
      </c>
      <c r="G438" s="292"/>
      <c r="H438" s="260"/>
      <c r="I438" s="260"/>
      <c r="J438" s="260"/>
      <c r="K438" s="260"/>
      <c r="L438" s="260"/>
      <c r="M438" s="260"/>
    </row>
    <row r="439" spans="1:13" s="95" customFormat="1" ht="24" customHeight="1" x14ac:dyDescent="0.3">
      <c r="A439" s="260"/>
      <c r="B439" s="297"/>
      <c r="C439" s="297" t="s">
        <v>444</v>
      </c>
      <c r="D439" s="298">
        <f t="shared" si="22"/>
        <v>0</v>
      </c>
      <c r="E439" s="298">
        <f t="shared" si="23"/>
        <v>0</v>
      </c>
      <c r="F439" s="298">
        <f t="shared" si="24"/>
        <v>0</v>
      </c>
      <c r="G439" s="292"/>
      <c r="H439" s="260"/>
      <c r="I439" s="260"/>
      <c r="J439" s="260"/>
      <c r="K439" s="260"/>
      <c r="L439" s="260"/>
      <c r="M439" s="260"/>
    </row>
    <row r="440" spans="1:13" s="95" customFormat="1" ht="24" customHeight="1" x14ac:dyDescent="0.3">
      <c r="A440" s="260"/>
      <c r="B440" s="297"/>
      <c r="C440" s="297" t="s">
        <v>445</v>
      </c>
      <c r="D440" s="298">
        <f t="shared" si="22"/>
        <v>0</v>
      </c>
      <c r="E440" s="298">
        <f t="shared" si="23"/>
        <v>0</v>
      </c>
      <c r="F440" s="298">
        <f t="shared" si="24"/>
        <v>0</v>
      </c>
      <c r="G440" s="292"/>
      <c r="H440" s="260"/>
      <c r="I440" s="260"/>
      <c r="J440" s="260"/>
      <c r="K440" s="260"/>
      <c r="L440" s="260"/>
      <c r="M440" s="260"/>
    </row>
    <row r="441" spans="1:13" s="95" customFormat="1" ht="24" customHeight="1" x14ac:dyDescent="0.3">
      <c r="A441" s="260"/>
      <c r="B441" s="297"/>
      <c r="C441" s="297" t="s">
        <v>446</v>
      </c>
      <c r="D441" s="298">
        <f t="shared" si="22"/>
        <v>0</v>
      </c>
      <c r="E441" s="298">
        <f t="shared" si="23"/>
        <v>0</v>
      </c>
      <c r="F441" s="298">
        <f t="shared" si="24"/>
        <v>0</v>
      </c>
      <c r="G441" s="292"/>
      <c r="H441" s="260"/>
      <c r="I441" s="260"/>
      <c r="J441" s="260"/>
      <c r="K441" s="260"/>
      <c r="L441" s="260"/>
      <c r="M441" s="260"/>
    </row>
    <row r="442" spans="1:13" s="95" customFormat="1" ht="24" customHeight="1" x14ac:dyDescent="0.3">
      <c r="A442" s="260"/>
      <c r="B442" s="297"/>
      <c r="C442" s="297" t="s">
        <v>447</v>
      </c>
      <c r="D442" s="298">
        <f t="shared" si="22"/>
        <v>0</v>
      </c>
      <c r="E442" s="298">
        <f t="shared" si="23"/>
        <v>0</v>
      </c>
      <c r="F442" s="298">
        <f t="shared" si="24"/>
        <v>0</v>
      </c>
      <c r="G442" s="292"/>
      <c r="H442" s="260"/>
      <c r="I442" s="292"/>
      <c r="J442" s="260"/>
      <c r="K442" s="260"/>
      <c r="L442" s="260"/>
      <c r="M442" s="260"/>
    </row>
    <row r="443" spans="1:13" s="95" customFormat="1" ht="24" customHeight="1" x14ac:dyDescent="0.3">
      <c r="A443" s="260"/>
      <c r="B443" s="297">
        <v>36</v>
      </c>
      <c r="C443" s="297" t="s">
        <v>448</v>
      </c>
      <c r="D443" s="298">
        <f t="shared" si="22"/>
        <v>0</v>
      </c>
      <c r="E443" s="298">
        <f t="shared" si="23"/>
        <v>0</v>
      </c>
      <c r="F443" s="298">
        <f t="shared" si="24"/>
        <v>0</v>
      </c>
      <c r="G443" s="292"/>
      <c r="H443" s="260"/>
      <c r="I443" s="260"/>
      <c r="J443" s="260"/>
      <c r="K443" s="260"/>
      <c r="L443" s="260"/>
      <c r="M443" s="260"/>
    </row>
    <row r="444" spans="1:13" s="95" customFormat="1" ht="24" customHeight="1" x14ac:dyDescent="0.3">
      <c r="A444" s="260"/>
      <c r="B444" s="297"/>
      <c r="C444" s="297" t="s">
        <v>449</v>
      </c>
      <c r="D444" s="298">
        <f t="shared" si="22"/>
        <v>0</v>
      </c>
      <c r="E444" s="298">
        <f t="shared" si="23"/>
        <v>0</v>
      </c>
      <c r="F444" s="298">
        <f t="shared" si="24"/>
        <v>0</v>
      </c>
      <c r="G444" s="292"/>
      <c r="H444" s="260"/>
      <c r="I444" s="260"/>
      <c r="J444" s="260"/>
      <c r="K444" s="260"/>
      <c r="L444" s="260"/>
      <c r="M444" s="260"/>
    </row>
    <row r="445" spans="1:13" s="95" customFormat="1" ht="24" customHeight="1" x14ac:dyDescent="0.3">
      <c r="A445" s="260"/>
      <c r="B445" s="297"/>
      <c r="C445" s="297" t="s">
        <v>450</v>
      </c>
      <c r="D445" s="298">
        <f t="shared" si="22"/>
        <v>0</v>
      </c>
      <c r="E445" s="298">
        <f t="shared" si="23"/>
        <v>0</v>
      </c>
      <c r="F445" s="298">
        <f t="shared" si="24"/>
        <v>0</v>
      </c>
      <c r="G445" s="292"/>
      <c r="H445" s="260"/>
      <c r="I445" s="260"/>
      <c r="J445" s="260"/>
      <c r="K445" s="260"/>
      <c r="L445" s="260"/>
      <c r="M445" s="260"/>
    </row>
    <row r="446" spans="1:13" s="95" customFormat="1" ht="24" customHeight="1" x14ac:dyDescent="0.3">
      <c r="A446" s="260"/>
      <c r="B446" s="297"/>
      <c r="C446" s="297" t="s">
        <v>451</v>
      </c>
      <c r="D446" s="298">
        <f t="shared" si="22"/>
        <v>0</v>
      </c>
      <c r="E446" s="298">
        <f t="shared" si="23"/>
        <v>0</v>
      </c>
      <c r="F446" s="298">
        <f t="shared" si="24"/>
        <v>0</v>
      </c>
      <c r="G446" s="292"/>
      <c r="H446" s="260"/>
      <c r="I446" s="260"/>
      <c r="J446" s="260"/>
      <c r="K446" s="260"/>
      <c r="L446" s="260"/>
      <c r="M446" s="260"/>
    </row>
    <row r="447" spans="1:13" s="95" customFormat="1" ht="24" customHeight="1" x14ac:dyDescent="0.3">
      <c r="A447" s="260"/>
      <c r="B447" s="297"/>
      <c r="C447" s="297" t="s">
        <v>452</v>
      </c>
      <c r="D447" s="298">
        <f t="shared" si="22"/>
        <v>0</v>
      </c>
      <c r="E447" s="298">
        <f t="shared" si="23"/>
        <v>0</v>
      </c>
      <c r="F447" s="298">
        <f t="shared" si="24"/>
        <v>0</v>
      </c>
      <c r="G447" s="292"/>
      <c r="H447" s="260"/>
      <c r="I447" s="260"/>
      <c r="J447" s="260"/>
      <c r="K447" s="260"/>
      <c r="L447" s="260"/>
      <c r="M447" s="260"/>
    </row>
    <row r="448" spans="1:13" s="95" customFormat="1" ht="24" customHeight="1" x14ac:dyDescent="0.3">
      <c r="A448" s="260"/>
      <c r="B448" s="297"/>
      <c r="C448" s="297" t="s">
        <v>453</v>
      </c>
      <c r="D448" s="298">
        <f t="shared" si="22"/>
        <v>0</v>
      </c>
      <c r="E448" s="298">
        <f t="shared" si="23"/>
        <v>0</v>
      </c>
      <c r="F448" s="298">
        <f t="shared" si="24"/>
        <v>0</v>
      </c>
      <c r="G448" s="292"/>
      <c r="H448" s="260"/>
      <c r="I448" s="260"/>
      <c r="J448" s="260"/>
      <c r="K448" s="260"/>
      <c r="L448" s="260"/>
      <c r="M448" s="260"/>
    </row>
    <row r="449" spans="1:13" s="95" customFormat="1" ht="24" customHeight="1" x14ac:dyDescent="0.3">
      <c r="A449" s="260"/>
      <c r="B449" s="297"/>
      <c r="C449" s="297" t="s">
        <v>454</v>
      </c>
      <c r="D449" s="298">
        <f t="shared" si="22"/>
        <v>0</v>
      </c>
      <c r="E449" s="298">
        <f t="shared" si="23"/>
        <v>0</v>
      </c>
      <c r="F449" s="298">
        <f t="shared" si="24"/>
        <v>0</v>
      </c>
      <c r="G449" s="292"/>
      <c r="H449" s="260"/>
      <c r="I449" s="260"/>
      <c r="J449" s="260"/>
      <c r="K449" s="260"/>
      <c r="L449" s="260"/>
      <c r="M449" s="260"/>
    </row>
    <row r="450" spans="1:13" s="95" customFormat="1" ht="24" customHeight="1" x14ac:dyDescent="0.3">
      <c r="A450" s="260"/>
      <c r="B450" s="297"/>
      <c r="C450" s="297" t="s">
        <v>455</v>
      </c>
      <c r="D450" s="298">
        <f t="shared" si="22"/>
        <v>0</v>
      </c>
      <c r="E450" s="298">
        <f t="shared" si="23"/>
        <v>0</v>
      </c>
      <c r="F450" s="298">
        <f t="shared" si="24"/>
        <v>0</v>
      </c>
      <c r="G450" s="292"/>
      <c r="H450" s="260"/>
      <c r="I450" s="260"/>
      <c r="J450" s="260"/>
      <c r="K450" s="260"/>
      <c r="L450" s="260"/>
      <c r="M450" s="260"/>
    </row>
    <row r="451" spans="1:13" s="95" customFormat="1" ht="24" customHeight="1" x14ac:dyDescent="0.3">
      <c r="A451" s="260"/>
      <c r="B451" s="297"/>
      <c r="C451" s="297" t="s">
        <v>456</v>
      </c>
      <c r="D451" s="298">
        <f t="shared" si="22"/>
        <v>0</v>
      </c>
      <c r="E451" s="298">
        <f t="shared" si="23"/>
        <v>0</v>
      </c>
      <c r="F451" s="298">
        <f t="shared" si="24"/>
        <v>0</v>
      </c>
      <c r="G451" s="292"/>
      <c r="H451" s="260"/>
      <c r="I451" s="260"/>
      <c r="J451" s="260"/>
      <c r="K451" s="260"/>
      <c r="L451" s="260"/>
      <c r="M451" s="260"/>
    </row>
    <row r="452" spans="1:13" s="95" customFormat="1" ht="24" customHeight="1" x14ac:dyDescent="0.3">
      <c r="A452" s="260"/>
      <c r="B452" s="297"/>
      <c r="C452" s="297" t="s">
        <v>457</v>
      </c>
      <c r="D452" s="298">
        <f t="shared" ref="D452:D515" si="25">F451*$D$20*30/360</f>
        <v>0</v>
      </c>
      <c r="E452" s="298">
        <f t="shared" ref="E452:E515" si="26">IF($E$20-D452&lt;$E$20,$E$20-D452,0)</f>
        <v>0</v>
      </c>
      <c r="F452" s="298">
        <f t="shared" si="24"/>
        <v>0</v>
      </c>
      <c r="G452" s="292"/>
      <c r="H452" s="260"/>
      <c r="I452" s="260"/>
      <c r="J452" s="260"/>
      <c r="K452" s="260"/>
      <c r="L452" s="260"/>
      <c r="M452" s="260"/>
    </row>
    <row r="453" spans="1:13" s="95" customFormat="1" ht="24" customHeight="1" x14ac:dyDescent="0.3">
      <c r="A453" s="260"/>
      <c r="B453" s="297"/>
      <c r="C453" s="297" t="s">
        <v>458</v>
      </c>
      <c r="D453" s="298">
        <f t="shared" si="25"/>
        <v>0</v>
      </c>
      <c r="E453" s="298">
        <f t="shared" si="26"/>
        <v>0</v>
      </c>
      <c r="F453" s="298">
        <f t="shared" ref="F453:F516" si="27">IF(F452-E453&gt;0,F452-E453,0)</f>
        <v>0</v>
      </c>
      <c r="G453" s="292"/>
      <c r="H453" s="260"/>
      <c r="I453" s="260"/>
      <c r="J453" s="260"/>
      <c r="K453" s="260"/>
      <c r="L453" s="260"/>
      <c r="M453" s="260"/>
    </row>
    <row r="454" spans="1:13" s="95" customFormat="1" ht="24" customHeight="1" x14ac:dyDescent="0.3">
      <c r="A454" s="260"/>
      <c r="B454" s="297"/>
      <c r="C454" s="297" t="s">
        <v>459</v>
      </c>
      <c r="D454" s="298">
        <f t="shared" si="25"/>
        <v>0</v>
      </c>
      <c r="E454" s="298">
        <f t="shared" si="26"/>
        <v>0</v>
      </c>
      <c r="F454" s="298">
        <f t="shared" si="27"/>
        <v>0</v>
      </c>
      <c r="G454" s="292"/>
      <c r="H454" s="260"/>
      <c r="I454" s="292"/>
      <c r="J454" s="260"/>
      <c r="K454" s="260"/>
      <c r="L454" s="260"/>
      <c r="M454" s="260"/>
    </row>
    <row r="455" spans="1:13" s="95" customFormat="1" ht="24" customHeight="1" x14ac:dyDescent="0.3">
      <c r="A455" s="260"/>
      <c r="B455" s="297">
        <v>37</v>
      </c>
      <c r="C455" s="297" t="s">
        <v>460</v>
      </c>
      <c r="D455" s="298">
        <f t="shared" si="25"/>
        <v>0</v>
      </c>
      <c r="E455" s="298">
        <f t="shared" si="26"/>
        <v>0</v>
      </c>
      <c r="F455" s="298">
        <f t="shared" si="27"/>
        <v>0</v>
      </c>
      <c r="G455" s="292"/>
      <c r="H455" s="260"/>
      <c r="I455" s="260"/>
      <c r="J455" s="260"/>
      <c r="K455" s="260"/>
      <c r="L455" s="260"/>
      <c r="M455" s="260"/>
    </row>
    <row r="456" spans="1:13" s="95" customFormat="1" ht="24" customHeight="1" x14ac:dyDescent="0.3">
      <c r="A456" s="260"/>
      <c r="B456" s="297"/>
      <c r="C456" s="297" t="s">
        <v>461</v>
      </c>
      <c r="D456" s="298">
        <f t="shared" si="25"/>
        <v>0</v>
      </c>
      <c r="E456" s="298">
        <f t="shared" si="26"/>
        <v>0</v>
      </c>
      <c r="F456" s="298">
        <f t="shared" si="27"/>
        <v>0</v>
      </c>
      <c r="G456" s="292"/>
      <c r="H456" s="260"/>
      <c r="I456" s="260"/>
      <c r="J456" s="260"/>
      <c r="K456" s="260"/>
      <c r="L456" s="260"/>
      <c r="M456" s="260"/>
    </row>
    <row r="457" spans="1:13" s="95" customFormat="1" ht="24" customHeight="1" x14ac:dyDescent="0.3">
      <c r="A457" s="260"/>
      <c r="B457" s="297"/>
      <c r="C457" s="297" t="s">
        <v>462</v>
      </c>
      <c r="D457" s="298">
        <f t="shared" si="25"/>
        <v>0</v>
      </c>
      <c r="E457" s="298">
        <f t="shared" si="26"/>
        <v>0</v>
      </c>
      <c r="F457" s="298">
        <f t="shared" si="27"/>
        <v>0</v>
      </c>
      <c r="G457" s="292"/>
      <c r="H457" s="260"/>
      <c r="I457" s="260"/>
      <c r="J457" s="260"/>
      <c r="K457" s="260"/>
      <c r="L457" s="260"/>
      <c r="M457" s="260"/>
    </row>
    <row r="458" spans="1:13" s="95" customFormat="1" ht="24" customHeight="1" x14ac:dyDescent="0.3">
      <c r="A458" s="260"/>
      <c r="B458" s="297"/>
      <c r="C458" s="297" t="s">
        <v>463</v>
      </c>
      <c r="D458" s="298">
        <f t="shared" si="25"/>
        <v>0</v>
      </c>
      <c r="E458" s="298">
        <f t="shared" si="26"/>
        <v>0</v>
      </c>
      <c r="F458" s="298">
        <f t="shared" si="27"/>
        <v>0</v>
      </c>
      <c r="G458" s="292"/>
      <c r="H458" s="260"/>
      <c r="I458" s="260"/>
      <c r="J458" s="260"/>
      <c r="K458" s="260"/>
      <c r="L458" s="260"/>
      <c r="M458" s="260"/>
    </row>
    <row r="459" spans="1:13" s="95" customFormat="1" ht="24" customHeight="1" x14ac:dyDescent="0.3">
      <c r="A459" s="260"/>
      <c r="B459" s="297"/>
      <c r="C459" s="297" t="s">
        <v>464</v>
      </c>
      <c r="D459" s="298">
        <f t="shared" si="25"/>
        <v>0</v>
      </c>
      <c r="E459" s="298">
        <f t="shared" si="26"/>
        <v>0</v>
      </c>
      <c r="F459" s="298">
        <f t="shared" si="27"/>
        <v>0</v>
      </c>
      <c r="G459" s="292"/>
      <c r="H459" s="260"/>
      <c r="I459" s="260"/>
      <c r="J459" s="260"/>
      <c r="K459" s="260"/>
      <c r="L459" s="260"/>
      <c r="M459" s="260"/>
    </row>
    <row r="460" spans="1:13" s="95" customFormat="1" ht="24" customHeight="1" x14ac:dyDescent="0.3">
      <c r="A460" s="260"/>
      <c r="B460" s="297"/>
      <c r="C460" s="297" t="s">
        <v>465</v>
      </c>
      <c r="D460" s="298">
        <f t="shared" si="25"/>
        <v>0</v>
      </c>
      <c r="E460" s="298">
        <f t="shared" si="26"/>
        <v>0</v>
      </c>
      <c r="F460" s="298">
        <f t="shared" si="27"/>
        <v>0</v>
      </c>
      <c r="G460" s="292"/>
      <c r="H460" s="260"/>
      <c r="I460" s="260"/>
      <c r="J460" s="260"/>
      <c r="K460" s="260"/>
      <c r="L460" s="260"/>
      <c r="M460" s="260"/>
    </row>
    <row r="461" spans="1:13" s="95" customFormat="1" ht="24" customHeight="1" x14ac:dyDescent="0.3">
      <c r="A461" s="260"/>
      <c r="B461" s="297"/>
      <c r="C461" s="297" t="s">
        <v>466</v>
      </c>
      <c r="D461" s="298">
        <f t="shared" si="25"/>
        <v>0</v>
      </c>
      <c r="E461" s="298">
        <f t="shared" si="26"/>
        <v>0</v>
      </c>
      <c r="F461" s="298">
        <f t="shared" si="27"/>
        <v>0</v>
      </c>
      <c r="G461" s="292"/>
      <c r="H461" s="260"/>
      <c r="I461" s="260"/>
      <c r="J461" s="260"/>
      <c r="K461" s="260"/>
      <c r="L461" s="260"/>
      <c r="M461" s="260"/>
    </row>
    <row r="462" spans="1:13" s="95" customFormat="1" ht="24" customHeight="1" x14ac:dyDescent="0.3">
      <c r="A462" s="260"/>
      <c r="B462" s="297"/>
      <c r="C462" s="297" t="s">
        <v>467</v>
      </c>
      <c r="D462" s="298">
        <f t="shared" si="25"/>
        <v>0</v>
      </c>
      <c r="E462" s="298">
        <f t="shared" si="26"/>
        <v>0</v>
      </c>
      <c r="F462" s="298">
        <f t="shared" si="27"/>
        <v>0</v>
      </c>
      <c r="G462" s="292"/>
      <c r="H462" s="260"/>
      <c r="I462" s="260"/>
      <c r="J462" s="260"/>
      <c r="K462" s="260"/>
      <c r="L462" s="260"/>
      <c r="M462" s="260"/>
    </row>
    <row r="463" spans="1:13" s="95" customFormat="1" ht="24" customHeight="1" x14ac:dyDescent="0.3">
      <c r="A463" s="260"/>
      <c r="B463" s="297"/>
      <c r="C463" s="297" t="s">
        <v>468</v>
      </c>
      <c r="D463" s="298">
        <f t="shared" si="25"/>
        <v>0</v>
      </c>
      <c r="E463" s="298">
        <f t="shared" si="26"/>
        <v>0</v>
      </c>
      <c r="F463" s="298">
        <f t="shared" si="27"/>
        <v>0</v>
      </c>
      <c r="G463" s="292"/>
      <c r="H463" s="260"/>
      <c r="I463" s="260"/>
      <c r="J463" s="260"/>
      <c r="K463" s="260"/>
      <c r="L463" s="260"/>
      <c r="M463" s="260"/>
    </row>
    <row r="464" spans="1:13" s="95" customFormat="1" ht="24" customHeight="1" x14ac:dyDescent="0.3">
      <c r="A464" s="260"/>
      <c r="B464" s="297"/>
      <c r="C464" s="297" t="s">
        <v>469</v>
      </c>
      <c r="D464" s="298">
        <f t="shared" si="25"/>
        <v>0</v>
      </c>
      <c r="E464" s="298">
        <f t="shared" si="26"/>
        <v>0</v>
      </c>
      <c r="F464" s="298">
        <f t="shared" si="27"/>
        <v>0</v>
      </c>
      <c r="G464" s="292"/>
      <c r="H464" s="260"/>
      <c r="I464" s="260"/>
      <c r="J464" s="260"/>
      <c r="K464" s="260"/>
      <c r="L464" s="260"/>
      <c r="M464" s="260"/>
    </row>
    <row r="465" spans="1:13" s="95" customFormat="1" ht="24" customHeight="1" x14ac:dyDescent="0.3">
      <c r="A465" s="260"/>
      <c r="B465" s="297"/>
      <c r="C465" s="297" t="s">
        <v>470</v>
      </c>
      <c r="D465" s="298">
        <f t="shared" si="25"/>
        <v>0</v>
      </c>
      <c r="E465" s="298">
        <f t="shared" si="26"/>
        <v>0</v>
      </c>
      <c r="F465" s="298">
        <f t="shared" si="27"/>
        <v>0</v>
      </c>
      <c r="G465" s="292"/>
      <c r="H465" s="260"/>
      <c r="I465" s="260"/>
      <c r="J465" s="260"/>
      <c r="K465" s="260"/>
      <c r="L465" s="260"/>
      <c r="M465" s="260"/>
    </row>
    <row r="466" spans="1:13" s="95" customFormat="1" ht="24" customHeight="1" x14ac:dyDescent="0.3">
      <c r="A466" s="260"/>
      <c r="B466" s="297"/>
      <c r="C466" s="297" t="s">
        <v>471</v>
      </c>
      <c r="D466" s="298">
        <f t="shared" si="25"/>
        <v>0</v>
      </c>
      <c r="E466" s="298">
        <f t="shared" si="26"/>
        <v>0</v>
      </c>
      <c r="F466" s="298">
        <f t="shared" si="27"/>
        <v>0</v>
      </c>
      <c r="G466" s="292"/>
      <c r="H466" s="260"/>
      <c r="I466" s="292"/>
      <c r="J466" s="260"/>
      <c r="K466" s="260"/>
      <c r="L466" s="260"/>
      <c r="M466" s="260"/>
    </row>
    <row r="467" spans="1:13" s="95" customFormat="1" ht="24" customHeight="1" x14ac:dyDescent="0.3">
      <c r="A467" s="260"/>
      <c r="B467" s="297">
        <v>38</v>
      </c>
      <c r="C467" s="297" t="s">
        <v>472</v>
      </c>
      <c r="D467" s="298">
        <f t="shared" si="25"/>
        <v>0</v>
      </c>
      <c r="E467" s="298">
        <f t="shared" si="26"/>
        <v>0</v>
      </c>
      <c r="F467" s="298">
        <f t="shared" si="27"/>
        <v>0</v>
      </c>
      <c r="G467" s="292"/>
      <c r="H467" s="260"/>
      <c r="I467" s="260"/>
      <c r="J467" s="260"/>
      <c r="K467" s="260"/>
      <c r="L467" s="260"/>
      <c r="M467" s="260"/>
    </row>
    <row r="468" spans="1:13" s="95" customFormat="1" ht="24" customHeight="1" x14ac:dyDescent="0.3">
      <c r="A468" s="260"/>
      <c r="B468" s="297"/>
      <c r="C468" s="297" t="s">
        <v>473</v>
      </c>
      <c r="D468" s="298">
        <f t="shared" si="25"/>
        <v>0</v>
      </c>
      <c r="E468" s="298">
        <f t="shared" si="26"/>
        <v>0</v>
      </c>
      <c r="F468" s="298">
        <f t="shared" si="27"/>
        <v>0</v>
      </c>
      <c r="G468" s="292"/>
      <c r="H468" s="260"/>
      <c r="I468" s="260"/>
      <c r="J468" s="260"/>
      <c r="K468" s="260"/>
      <c r="L468" s="260"/>
      <c r="M468" s="260"/>
    </row>
    <row r="469" spans="1:13" s="95" customFormat="1" ht="24" customHeight="1" x14ac:dyDescent="0.3">
      <c r="A469" s="260"/>
      <c r="B469" s="297"/>
      <c r="C469" s="297" t="s">
        <v>474</v>
      </c>
      <c r="D469" s="298">
        <f t="shared" si="25"/>
        <v>0</v>
      </c>
      <c r="E469" s="298">
        <f t="shared" si="26"/>
        <v>0</v>
      </c>
      <c r="F469" s="298">
        <f t="shared" si="27"/>
        <v>0</v>
      </c>
      <c r="G469" s="292"/>
      <c r="H469" s="260"/>
      <c r="I469" s="260"/>
      <c r="J469" s="260"/>
      <c r="K469" s="260"/>
      <c r="L469" s="260"/>
      <c r="M469" s="260"/>
    </row>
    <row r="470" spans="1:13" s="95" customFormat="1" ht="24" customHeight="1" x14ac:dyDescent="0.3">
      <c r="A470" s="260"/>
      <c r="B470" s="297"/>
      <c r="C470" s="297" t="s">
        <v>475</v>
      </c>
      <c r="D470" s="298">
        <f t="shared" si="25"/>
        <v>0</v>
      </c>
      <c r="E470" s="298">
        <f t="shared" si="26"/>
        <v>0</v>
      </c>
      <c r="F470" s="298">
        <f t="shared" si="27"/>
        <v>0</v>
      </c>
      <c r="G470" s="292"/>
      <c r="H470" s="260"/>
      <c r="I470" s="260"/>
      <c r="J470" s="260"/>
      <c r="K470" s="260"/>
      <c r="L470" s="260"/>
      <c r="M470" s="260"/>
    </row>
    <row r="471" spans="1:13" s="95" customFormat="1" ht="24" customHeight="1" x14ac:dyDescent="0.3">
      <c r="A471" s="260"/>
      <c r="B471" s="297"/>
      <c r="C471" s="297" t="s">
        <v>476</v>
      </c>
      <c r="D471" s="298">
        <f t="shared" si="25"/>
        <v>0</v>
      </c>
      <c r="E471" s="298">
        <f t="shared" si="26"/>
        <v>0</v>
      </c>
      <c r="F471" s="298">
        <f t="shared" si="27"/>
        <v>0</v>
      </c>
      <c r="G471" s="292"/>
      <c r="H471" s="260"/>
      <c r="I471" s="260"/>
      <c r="J471" s="260"/>
      <c r="K471" s="260"/>
      <c r="L471" s="260"/>
      <c r="M471" s="260"/>
    </row>
    <row r="472" spans="1:13" s="95" customFormat="1" ht="24" customHeight="1" x14ac:dyDescent="0.3">
      <c r="A472" s="260"/>
      <c r="B472" s="297"/>
      <c r="C472" s="297" t="s">
        <v>477</v>
      </c>
      <c r="D472" s="298">
        <f t="shared" si="25"/>
        <v>0</v>
      </c>
      <c r="E472" s="298">
        <f t="shared" si="26"/>
        <v>0</v>
      </c>
      <c r="F472" s="298">
        <f t="shared" si="27"/>
        <v>0</v>
      </c>
      <c r="G472" s="292"/>
      <c r="H472" s="260"/>
      <c r="I472" s="260"/>
      <c r="J472" s="260"/>
      <c r="K472" s="260"/>
      <c r="L472" s="260"/>
      <c r="M472" s="260"/>
    </row>
    <row r="473" spans="1:13" s="95" customFormat="1" ht="24" customHeight="1" x14ac:dyDescent="0.3">
      <c r="A473" s="260"/>
      <c r="B473" s="297"/>
      <c r="C473" s="297" t="s">
        <v>478</v>
      </c>
      <c r="D473" s="298">
        <f t="shared" si="25"/>
        <v>0</v>
      </c>
      <c r="E473" s="298">
        <f t="shared" si="26"/>
        <v>0</v>
      </c>
      <c r="F473" s="298">
        <f t="shared" si="27"/>
        <v>0</v>
      </c>
      <c r="G473" s="292"/>
      <c r="H473" s="260"/>
      <c r="I473" s="260"/>
      <c r="J473" s="260"/>
      <c r="K473" s="260"/>
      <c r="L473" s="260"/>
      <c r="M473" s="260"/>
    </row>
    <row r="474" spans="1:13" s="95" customFormat="1" ht="24" customHeight="1" x14ac:dyDescent="0.3">
      <c r="A474" s="260"/>
      <c r="B474" s="297"/>
      <c r="C474" s="297" t="s">
        <v>479</v>
      </c>
      <c r="D474" s="298">
        <f t="shared" si="25"/>
        <v>0</v>
      </c>
      <c r="E474" s="298">
        <f t="shared" si="26"/>
        <v>0</v>
      </c>
      <c r="F474" s="298">
        <f t="shared" si="27"/>
        <v>0</v>
      </c>
      <c r="G474" s="292"/>
      <c r="H474" s="260"/>
      <c r="I474" s="260"/>
      <c r="J474" s="260"/>
      <c r="K474" s="260"/>
      <c r="L474" s="260"/>
      <c r="M474" s="260"/>
    </row>
    <row r="475" spans="1:13" s="95" customFormat="1" ht="24" customHeight="1" x14ac:dyDescent="0.3">
      <c r="A475" s="260"/>
      <c r="B475" s="297"/>
      <c r="C475" s="297" t="s">
        <v>480</v>
      </c>
      <c r="D475" s="298">
        <f t="shared" si="25"/>
        <v>0</v>
      </c>
      <c r="E475" s="298">
        <f t="shared" si="26"/>
        <v>0</v>
      </c>
      <c r="F475" s="298">
        <f t="shared" si="27"/>
        <v>0</v>
      </c>
      <c r="G475" s="292"/>
      <c r="H475" s="260"/>
      <c r="I475" s="260"/>
      <c r="J475" s="260"/>
      <c r="K475" s="260"/>
      <c r="L475" s="260"/>
      <c r="M475" s="260"/>
    </row>
    <row r="476" spans="1:13" s="95" customFormat="1" ht="24" customHeight="1" x14ac:dyDescent="0.3">
      <c r="A476" s="260"/>
      <c r="B476" s="297"/>
      <c r="C476" s="297" t="s">
        <v>481</v>
      </c>
      <c r="D476" s="298">
        <f t="shared" si="25"/>
        <v>0</v>
      </c>
      <c r="E476" s="298">
        <f t="shared" si="26"/>
        <v>0</v>
      </c>
      <c r="F476" s="298">
        <f t="shared" si="27"/>
        <v>0</v>
      </c>
      <c r="G476" s="292"/>
      <c r="H476" s="260"/>
      <c r="I476" s="260"/>
      <c r="J476" s="260"/>
      <c r="K476" s="260"/>
      <c r="L476" s="260"/>
      <c r="M476" s="260"/>
    </row>
    <row r="477" spans="1:13" s="95" customFormat="1" ht="24" customHeight="1" x14ac:dyDescent="0.3">
      <c r="A477" s="260"/>
      <c r="B477" s="297"/>
      <c r="C477" s="297" t="s">
        <v>482</v>
      </c>
      <c r="D477" s="298">
        <f t="shared" si="25"/>
        <v>0</v>
      </c>
      <c r="E477" s="298">
        <f t="shared" si="26"/>
        <v>0</v>
      </c>
      <c r="F477" s="298">
        <f t="shared" si="27"/>
        <v>0</v>
      </c>
      <c r="G477" s="292"/>
      <c r="H477" s="260"/>
      <c r="I477" s="260"/>
      <c r="J477" s="260"/>
      <c r="K477" s="260"/>
      <c r="L477" s="260"/>
      <c r="M477" s="260"/>
    </row>
    <row r="478" spans="1:13" s="95" customFormat="1" ht="24" customHeight="1" x14ac:dyDescent="0.3">
      <c r="A478" s="260"/>
      <c r="B478" s="297"/>
      <c r="C478" s="297" t="s">
        <v>483</v>
      </c>
      <c r="D478" s="298">
        <f t="shared" si="25"/>
        <v>0</v>
      </c>
      <c r="E478" s="298">
        <f t="shared" si="26"/>
        <v>0</v>
      </c>
      <c r="F478" s="298">
        <f t="shared" si="27"/>
        <v>0</v>
      </c>
      <c r="G478" s="292"/>
      <c r="H478" s="260"/>
      <c r="I478" s="292"/>
      <c r="J478" s="260"/>
      <c r="K478" s="260"/>
      <c r="L478" s="260"/>
      <c r="M478" s="260"/>
    </row>
    <row r="479" spans="1:13" s="95" customFormat="1" ht="24" customHeight="1" x14ac:dyDescent="0.3">
      <c r="A479" s="260"/>
      <c r="B479" s="297">
        <v>39</v>
      </c>
      <c r="C479" s="297" t="s">
        <v>484</v>
      </c>
      <c r="D479" s="298">
        <f t="shared" si="25"/>
        <v>0</v>
      </c>
      <c r="E479" s="298">
        <f t="shared" si="26"/>
        <v>0</v>
      </c>
      <c r="F479" s="298">
        <f t="shared" si="27"/>
        <v>0</v>
      </c>
      <c r="G479" s="292"/>
      <c r="H479" s="260"/>
      <c r="I479" s="260"/>
      <c r="J479" s="260"/>
      <c r="K479" s="260"/>
      <c r="L479" s="260"/>
      <c r="M479" s="260"/>
    </row>
    <row r="480" spans="1:13" s="95" customFormat="1" ht="24" customHeight="1" x14ac:dyDescent="0.3">
      <c r="A480" s="260"/>
      <c r="B480" s="297"/>
      <c r="C480" s="297" t="s">
        <v>485</v>
      </c>
      <c r="D480" s="298">
        <f t="shared" si="25"/>
        <v>0</v>
      </c>
      <c r="E480" s="298">
        <f t="shared" si="26"/>
        <v>0</v>
      </c>
      <c r="F480" s="298">
        <f t="shared" si="27"/>
        <v>0</v>
      </c>
      <c r="G480" s="292"/>
      <c r="H480" s="260"/>
      <c r="I480" s="260"/>
      <c r="J480" s="260"/>
      <c r="K480" s="260"/>
      <c r="L480" s="260"/>
      <c r="M480" s="260"/>
    </row>
    <row r="481" spans="1:13" s="95" customFormat="1" ht="24" customHeight="1" x14ac:dyDescent="0.3">
      <c r="A481" s="260"/>
      <c r="B481" s="297"/>
      <c r="C481" s="297" t="s">
        <v>486</v>
      </c>
      <c r="D481" s="298">
        <f t="shared" si="25"/>
        <v>0</v>
      </c>
      <c r="E481" s="298">
        <f t="shared" si="26"/>
        <v>0</v>
      </c>
      <c r="F481" s="298">
        <f t="shared" si="27"/>
        <v>0</v>
      </c>
      <c r="G481" s="292"/>
      <c r="H481" s="260"/>
      <c r="I481" s="260"/>
      <c r="J481" s="260"/>
      <c r="K481" s="260"/>
      <c r="L481" s="260"/>
      <c r="M481" s="260"/>
    </row>
    <row r="482" spans="1:13" s="95" customFormat="1" ht="24" customHeight="1" x14ac:dyDescent="0.3">
      <c r="A482" s="260"/>
      <c r="B482" s="297"/>
      <c r="C482" s="297" t="s">
        <v>487</v>
      </c>
      <c r="D482" s="298">
        <f t="shared" si="25"/>
        <v>0</v>
      </c>
      <c r="E482" s="298">
        <f t="shared" si="26"/>
        <v>0</v>
      </c>
      <c r="F482" s="298">
        <f t="shared" si="27"/>
        <v>0</v>
      </c>
      <c r="G482" s="292"/>
      <c r="H482" s="260"/>
      <c r="I482" s="260"/>
      <c r="J482" s="260"/>
      <c r="K482" s="260"/>
      <c r="L482" s="260"/>
      <c r="M482" s="260"/>
    </row>
    <row r="483" spans="1:13" s="95" customFormat="1" ht="24" customHeight="1" x14ac:dyDescent="0.3">
      <c r="A483" s="260"/>
      <c r="B483" s="297"/>
      <c r="C483" s="297" t="s">
        <v>488</v>
      </c>
      <c r="D483" s="298">
        <f t="shared" si="25"/>
        <v>0</v>
      </c>
      <c r="E483" s="298">
        <f t="shared" si="26"/>
        <v>0</v>
      </c>
      <c r="F483" s="298">
        <f t="shared" si="27"/>
        <v>0</v>
      </c>
      <c r="G483" s="292"/>
      <c r="H483" s="260"/>
      <c r="I483" s="260"/>
      <c r="J483" s="260"/>
      <c r="K483" s="260"/>
      <c r="L483" s="260"/>
      <c r="M483" s="260"/>
    </row>
    <row r="484" spans="1:13" s="95" customFormat="1" ht="24" customHeight="1" x14ac:dyDescent="0.3">
      <c r="A484" s="260"/>
      <c r="B484" s="297"/>
      <c r="C484" s="297" t="s">
        <v>489</v>
      </c>
      <c r="D484" s="298">
        <f t="shared" si="25"/>
        <v>0</v>
      </c>
      <c r="E484" s="298">
        <f t="shared" si="26"/>
        <v>0</v>
      </c>
      <c r="F484" s="298">
        <f t="shared" si="27"/>
        <v>0</v>
      </c>
      <c r="G484" s="292"/>
      <c r="H484" s="260"/>
      <c r="I484" s="260"/>
      <c r="J484" s="260"/>
      <c r="K484" s="260"/>
      <c r="L484" s="260"/>
      <c r="M484" s="260"/>
    </row>
    <row r="485" spans="1:13" s="95" customFormat="1" ht="24" customHeight="1" x14ac:dyDescent="0.3">
      <c r="A485" s="260"/>
      <c r="B485" s="297"/>
      <c r="C485" s="297" t="s">
        <v>490</v>
      </c>
      <c r="D485" s="298">
        <f t="shared" si="25"/>
        <v>0</v>
      </c>
      <c r="E485" s="298">
        <f t="shared" si="26"/>
        <v>0</v>
      </c>
      <c r="F485" s="298">
        <f t="shared" si="27"/>
        <v>0</v>
      </c>
      <c r="G485" s="292"/>
      <c r="H485" s="260"/>
      <c r="I485" s="260"/>
      <c r="J485" s="260"/>
      <c r="K485" s="260"/>
      <c r="L485" s="260"/>
      <c r="M485" s="260"/>
    </row>
    <row r="486" spans="1:13" s="95" customFormat="1" ht="24" customHeight="1" x14ac:dyDescent="0.3">
      <c r="A486" s="260"/>
      <c r="B486" s="297"/>
      <c r="C486" s="297" t="s">
        <v>491</v>
      </c>
      <c r="D486" s="298">
        <f t="shared" si="25"/>
        <v>0</v>
      </c>
      <c r="E486" s="298">
        <f t="shared" si="26"/>
        <v>0</v>
      </c>
      <c r="F486" s="298">
        <f t="shared" si="27"/>
        <v>0</v>
      </c>
      <c r="G486" s="292"/>
      <c r="H486" s="260"/>
      <c r="I486" s="260"/>
      <c r="J486" s="260"/>
      <c r="K486" s="260"/>
      <c r="L486" s="260"/>
      <c r="M486" s="260"/>
    </row>
    <row r="487" spans="1:13" s="95" customFormat="1" ht="24" customHeight="1" x14ac:dyDescent="0.3">
      <c r="A487" s="260"/>
      <c r="B487" s="297"/>
      <c r="C487" s="297" t="s">
        <v>492</v>
      </c>
      <c r="D487" s="298">
        <f t="shared" si="25"/>
        <v>0</v>
      </c>
      <c r="E487" s="298">
        <f t="shared" si="26"/>
        <v>0</v>
      </c>
      <c r="F487" s="298">
        <f t="shared" si="27"/>
        <v>0</v>
      </c>
      <c r="G487" s="292"/>
      <c r="H487" s="260"/>
      <c r="I487" s="260"/>
      <c r="J487" s="260"/>
      <c r="K487" s="260"/>
      <c r="L487" s="260"/>
      <c r="M487" s="260"/>
    </row>
    <row r="488" spans="1:13" s="95" customFormat="1" ht="24" customHeight="1" x14ac:dyDescent="0.3">
      <c r="A488" s="260"/>
      <c r="B488" s="297"/>
      <c r="C488" s="297" t="s">
        <v>493</v>
      </c>
      <c r="D488" s="298">
        <f t="shared" si="25"/>
        <v>0</v>
      </c>
      <c r="E488" s="298">
        <f t="shared" si="26"/>
        <v>0</v>
      </c>
      <c r="F488" s="298">
        <f t="shared" si="27"/>
        <v>0</v>
      </c>
      <c r="G488" s="292"/>
      <c r="H488" s="260"/>
      <c r="I488" s="260"/>
      <c r="J488" s="260"/>
      <c r="K488" s="260"/>
      <c r="L488" s="260"/>
      <c r="M488" s="260"/>
    </row>
    <row r="489" spans="1:13" s="95" customFormat="1" ht="24" customHeight="1" x14ac:dyDescent="0.3">
      <c r="A489" s="260"/>
      <c r="B489" s="297"/>
      <c r="C489" s="297" t="s">
        <v>494</v>
      </c>
      <c r="D489" s="298">
        <f t="shared" si="25"/>
        <v>0</v>
      </c>
      <c r="E489" s="298">
        <f t="shared" si="26"/>
        <v>0</v>
      </c>
      <c r="F489" s="298">
        <f t="shared" si="27"/>
        <v>0</v>
      </c>
      <c r="G489" s="292"/>
      <c r="H489" s="260"/>
      <c r="I489" s="260"/>
      <c r="J489" s="260"/>
      <c r="K489" s="260"/>
      <c r="L489" s="260"/>
      <c r="M489" s="260"/>
    </row>
    <row r="490" spans="1:13" s="95" customFormat="1" ht="24" customHeight="1" x14ac:dyDescent="0.3">
      <c r="A490" s="260"/>
      <c r="B490" s="297"/>
      <c r="C490" s="297" t="s">
        <v>495</v>
      </c>
      <c r="D490" s="298">
        <f t="shared" si="25"/>
        <v>0</v>
      </c>
      <c r="E490" s="298">
        <f t="shared" si="26"/>
        <v>0</v>
      </c>
      <c r="F490" s="298">
        <f t="shared" si="27"/>
        <v>0</v>
      </c>
      <c r="G490" s="292"/>
      <c r="H490" s="260"/>
      <c r="I490" s="292"/>
      <c r="J490" s="260"/>
      <c r="K490" s="260"/>
      <c r="L490" s="260"/>
      <c r="M490" s="260"/>
    </row>
    <row r="491" spans="1:13" s="95" customFormat="1" ht="24" customHeight="1" x14ac:dyDescent="0.3">
      <c r="A491" s="260"/>
      <c r="B491" s="297">
        <v>40</v>
      </c>
      <c r="C491" s="297" t="s">
        <v>496</v>
      </c>
      <c r="D491" s="298">
        <f t="shared" si="25"/>
        <v>0</v>
      </c>
      <c r="E491" s="298">
        <f t="shared" si="26"/>
        <v>0</v>
      </c>
      <c r="F491" s="298">
        <f t="shared" si="27"/>
        <v>0</v>
      </c>
      <c r="G491" s="292"/>
      <c r="H491" s="260"/>
      <c r="I491" s="260"/>
      <c r="J491" s="260"/>
      <c r="K491" s="260"/>
      <c r="L491" s="260"/>
      <c r="M491" s="260"/>
    </row>
    <row r="492" spans="1:13" s="95" customFormat="1" ht="24" customHeight="1" x14ac:dyDescent="0.3">
      <c r="A492" s="260"/>
      <c r="B492" s="297"/>
      <c r="C492" s="297" t="s">
        <v>497</v>
      </c>
      <c r="D492" s="298">
        <f t="shared" si="25"/>
        <v>0</v>
      </c>
      <c r="E492" s="298">
        <f t="shared" si="26"/>
        <v>0</v>
      </c>
      <c r="F492" s="298">
        <f t="shared" si="27"/>
        <v>0</v>
      </c>
      <c r="G492" s="292"/>
      <c r="H492" s="260"/>
      <c r="I492" s="260"/>
      <c r="J492" s="260"/>
      <c r="K492" s="260"/>
      <c r="L492" s="260"/>
      <c r="M492" s="260"/>
    </row>
    <row r="493" spans="1:13" s="95" customFormat="1" ht="24" customHeight="1" x14ac:dyDescent="0.3">
      <c r="A493" s="260"/>
      <c r="B493" s="297"/>
      <c r="C493" s="297" t="s">
        <v>498</v>
      </c>
      <c r="D493" s="298">
        <f t="shared" si="25"/>
        <v>0</v>
      </c>
      <c r="E493" s="298">
        <f t="shared" si="26"/>
        <v>0</v>
      </c>
      <c r="F493" s="298">
        <f t="shared" si="27"/>
        <v>0</v>
      </c>
      <c r="G493" s="292"/>
      <c r="H493" s="260"/>
      <c r="I493" s="260"/>
      <c r="J493" s="260"/>
      <c r="K493" s="260"/>
      <c r="L493" s="260"/>
      <c r="M493" s="260"/>
    </row>
    <row r="494" spans="1:13" s="95" customFormat="1" ht="24" customHeight="1" x14ac:dyDescent="0.3">
      <c r="A494" s="260"/>
      <c r="B494" s="297"/>
      <c r="C494" s="297" t="s">
        <v>499</v>
      </c>
      <c r="D494" s="298">
        <f t="shared" si="25"/>
        <v>0</v>
      </c>
      <c r="E494" s="298">
        <f t="shared" si="26"/>
        <v>0</v>
      </c>
      <c r="F494" s="298">
        <f t="shared" si="27"/>
        <v>0</v>
      </c>
      <c r="G494" s="292"/>
      <c r="H494" s="260"/>
      <c r="I494" s="260"/>
      <c r="J494" s="260"/>
      <c r="K494" s="260"/>
      <c r="L494" s="260"/>
      <c r="M494" s="260"/>
    </row>
    <row r="495" spans="1:13" s="95" customFormat="1" ht="24" customHeight="1" x14ac:dyDescent="0.3">
      <c r="A495" s="260"/>
      <c r="B495" s="297"/>
      <c r="C495" s="297" t="s">
        <v>500</v>
      </c>
      <c r="D495" s="298">
        <f t="shared" si="25"/>
        <v>0</v>
      </c>
      <c r="E495" s="298">
        <f t="shared" si="26"/>
        <v>0</v>
      </c>
      <c r="F495" s="298">
        <f t="shared" si="27"/>
        <v>0</v>
      </c>
      <c r="G495" s="292"/>
      <c r="H495" s="260"/>
      <c r="I495" s="260"/>
      <c r="J495" s="260"/>
      <c r="K495" s="260"/>
      <c r="L495" s="260"/>
      <c r="M495" s="260"/>
    </row>
    <row r="496" spans="1:13" s="95" customFormat="1" ht="24" customHeight="1" x14ac:dyDescent="0.3">
      <c r="A496" s="260"/>
      <c r="B496" s="297"/>
      <c r="C496" s="297" t="s">
        <v>501</v>
      </c>
      <c r="D496" s="298">
        <f t="shared" si="25"/>
        <v>0</v>
      </c>
      <c r="E496" s="298">
        <f t="shared" si="26"/>
        <v>0</v>
      </c>
      <c r="F496" s="298">
        <f t="shared" si="27"/>
        <v>0</v>
      </c>
      <c r="G496" s="292"/>
      <c r="H496" s="260"/>
      <c r="I496" s="260"/>
      <c r="J496" s="260"/>
      <c r="K496" s="260"/>
      <c r="L496" s="260"/>
      <c r="M496" s="260"/>
    </row>
    <row r="497" spans="1:13" s="95" customFormat="1" ht="24" customHeight="1" x14ac:dyDescent="0.3">
      <c r="A497" s="260"/>
      <c r="B497" s="297"/>
      <c r="C497" s="297" t="s">
        <v>502</v>
      </c>
      <c r="D497" s="298">
        <f t="shared" si="25"/>
        <v>0</v>
      </c>
      <c r="E497" s="298">
        <f t="shared" si="26"/>
        <v>0</v>
      </c>
      <c r="F497" s="298">
        <f t="shared" si="27"/>
        <v>0</v>
      </c>
      <c r="G497" s="292"/>
      <c r="H497" s="260"/>
      <c r="I497" s="260"/>
      <c r="J497" s="260"/>
      <c r="K497" s="260"/>
      <c r="L497" s="260"/>
      <c r="M497" s="260"/>
    </row>
    <row r="498" spans="1:13" s="95" customFormat="1" ht="24" customHeight="1" x14ac:dyDescent="0.3">
      <c r="A498" s="260"/>
      <c r="B498" s="297"/>
      <c r="C498" s="297" t="s">
        <v>503</v>
      </c>
      <c r="D498" s="298">
        <f t="shared" si="25"/>
        <v>0</v>
      </c>
      <c r="E498" s="298">
        <f t="shared" si="26"/>
        <v>0</v>
      </c>
      <c r="F498" s="298">
        <f t="shared" si="27"/>
        <v>0</v>
      </c>
      <c r="G498" s="292"/>
      <c r="H498" s="260"/>
      <c r="I498" s="260"/>
      <c r="J498" s="260"/>
      <c r="K498" s="260"/>
      <c r="L498" s="260"/>
      <c r="M498" s="260"/>
    </row>
    <row r="499" spans="1:13" s="95" customFormat="1" ht="24" customHeight="1" x14ac:dyDescent="0.3">
      <c r="A499" s="260"/>
      <c r="B499" s="297"/>
      <c r="C499" s="297" t="s">
        <v>504</v>
      </c>
      <c r="D499" s="298">
        <f t="shared" si="25"/>
        <v>0</v>
      </c>
      <c r="E499" s="298">
        <f t="shared" si="26"/>
        <v>0</v>
      </c>
      <c r="F499" s="298">
        <f t="shared" si="27"/>
        <v>0</v>
      </c>
      <c r="G499" s="292"/>
      <c r="H499" s="260"/>
      <c r="I499" s="260"/>
      <c r="J499" s="260"/>
      <c r="K499" s="260"/>
      <c r="L499" s="260"/>
      <c r="M499" s="260"/>
    </row>
    <row r="500" spans="1:13" s="95" customFormat="1" ht="24" customHeight="1" x14ac:dyDescent="0.3">
      <c r="A500" s="260"/>
      <c r="B500" s="297"/>
      <c r="C500" s="297" t="s">
        <v>505</v>
      </c>
      <c r="D500" s="298">
        <f t="shared" si="25"/>
        <v>0</v>
      </c>
      <c r="E500" s="298">
        <f t="shared" si="26"/>
        <v>0</v>
      </c>
      <c r="F500" s="298">
        <f t="shared" si="27"/>
        <v>0</v>
      </c>
      <c r="G500" s="292"/>
      <c r="H500" s="260"/>
      <c r="I500" s="260"/>
      <c r="J500" s="260"/>
      <c r="K500" s="260"/>
      <c r="L500" s="260"/>
      <c r="M500" s="260"/>
    </row>
    <row r="501" spans="1:13" s="95" customFormat="1" ht="24" customHeight="1" x14ac:dyDescent="0.3">
      <c r="A501" s="260"/>
      <c r="B501" s="297"/>
      <c r="C501" s="297" t="s">
        <v>506</v>
      </c>
      <c r="D501" s="298">
        <f t="shared" si="25"/>
        <v>0</v>
      </c>
      <c r="E501" s="298">
        <f t="shared" si="26"/>
        <v>0</v>
      </c>
      <c r="F501" s="298">
        <f t="shared" si="27"/>
        <v>0</v>
      </c>
      <c r="G501" s="292"/>
      <c r="H501" s="260"/>
      <c r="I501" s="260"/>
      <c r="J501" s="260"/>
      <c r="K501" s="260"/>
      <c r="L501" s="260"/>
      <c r="M501" s="260"/>
    </row>
    <row r="502" spans="1:13" s="95" customFormat="1" ht="24" customHeight="1" x14ac:dyDescent="0.3">
      <c r="A502" s="260"/>
      <c r="B502" s="297"/>
      <c r="C502" s="297" t="s">
        <v>507</v>
      </c>
      <c r="D502" s="298">
        <f t="shared" si="25"/>
        <v>0</v>
      </c>
      <c r="E502" s="298">
        <f t="shared" si="26"/>
        <v>0</v>
      </c>
      <c r="F502" s="298">
        <f t="shared" si="27"/>
        <v>0</v>
      </c>
      <c r="G502" s="292"/>
      <c r="H502" s="260"/>
      <c r="I502" s="292"/>
      <c r="J502" s="260"/>
      <c r="K502" s="260"/>
      <c r="L502" s="260"/>
      <c r="M502" s="260"/>
    </row>
    <row r="503" spans="1:13" s="95" customFormat="1" ht="24" customHeight="1" x14ac:dyDescent="0.3">
      <c r="A503" s="260"/>
      <c r="B503" s="297">
        <v>41</v>
      </c>
      <c r="C503" s="297" t="s">
        <v>508</v>
      </c>
      <c r="D503" s="298">
        <f t="shared" si="25"/>
        <v>0</v>
      </c>
      <c r="E503" s="298">
        <f t="shared" si="26"/>
        <v>0</v>
      </c>
      <c r="F503" s="298">
        <f t="shared" si="27"/>
        <v>0</v>
      </c>
      <c r="G503" s="292"/>
      <c r="H503" s="260"/>
      <c r="I503" s="260"/>
      <c r="J503" s="260"/>
      <c r="K503" s="260"/>
      <c r="L503" s="260"/>
      <c r="M503" s="260"/>
    </row>
    <row r="504" spans="1:13" s="95" customFormat="1" ht="24" customHeight="1" x14ac:dyDescent="0.3">
      <c r="A504" s="260"/>
      <c r="B504" s="297"/>
      <c r="C504" s="297" t="s">
        <v>509</v>
      </c>
      <c r="D504" s="298">
        <f t="shared" si="25"/>
        <v>0</v>
      </c>
      <c r="E504" s="298">
        <f t="shared" si="26"/>
        <v>0</v>
      </c>
      <c r="F504" s="298">
        <f t="shared" si="27"/>
        <v>0</v>
      </c>
      <c r="G504" s="292"/>
      <c r="H504" s="260"/>
      <c r="I504" s="260"/>
      <c r="J504" s="260"/>
      <c r="K504" s="260"/>
      <c r="L504" s="260"/>
      <c r="M504" s="260"/>
    </row>
    <row r="505" spans="1:13" s="95" customFormat="1" ht="24" customHeight="1" x14ac:dyDescent="0.3">
      <c r="A505" s="260"/>
      <c r="B505" s="297"/>
      <c r="C505" s="297" t="s">
        <v>510</v>
      </c>
      <c r="D505" s="298">
        <f t="shared" si="25"/>
        <v>0</v>
      </c>
      <c r="E505" s="298">
        <f t="shared" si="26"/>
        <v>0</v>
      </c>
      <c r="F505" s="298">
        <f t="shared" si="27"/>
        <v>0</v>
      </c>
      <c r="G505" s="292"/>
      <c r="H505" s="260"/>
      <c r="I505" s="260"/>
      <c r="J505" s="260"/>
      <c r="K505" s="260"/>
      <c r="L505" s="260"/>
      <c r="M505" s="260"/>
    </row>
    <row r="506" spans="1:13" s="95" customFormat="1" ht="24" customHeight="1" x14ac:dyDescent="0.3">
      <c r="A506" s="260"/>
      <c r="B506" s="297"/>
      <c r="C506" s="297" t="s">
        <v>511</v>
      </c>
      <c r="D506" s="298">
        <f t="shared" si="25"/>
        <v>0</v>
      </c>
      <c r="E506" s="298">
        <f t="shared" si="26"/>
        <v>0</v>
      </c>
      <c r="F506" s="298">
        <f t="shared" si="27"/>
        <v>0</v>
      </c>
      <c r="G506" s="292"/>
      <c r="H506" s="260"/>
      <c r="I506" s="260"/>
      <c r="J506" s="260"/>
      <c r="K506" s="260"/>
      <c r="L506" s="260"/>
      <c r="M506" s="260"/>
    </row>
    <row r="507" spans="1:13" s="95" customFormat="1" ht="24" customHeight="1" x14ac:dyDescent="0.3">
      <c r="A507" s="260"/>
      <c r="B507" s="297"/>
      <c r="C507" s="297" t="s">
        <v>512</v>
      </c>
      <c r="D507" s="298">
        <f t="shared" si="25"/>
        <v>0</v>
      </c>
      <c r="E507" s="298">
        <f t="shared" si="26"/>
        <v>0</v>
      </c>
      <c r="F507" s="298">
        <f t="shared" si="27"/>
        <v>0</v>
      </c>
      <c r="G507" s="292"/>
      <c r="H507" s="260"/>
      <c r="I507" s="260"/>
      <c r="J507" s="260"/>
      <c r="K507" s="260"/>
      <c r="L507" s="260"/>
      <c r="M507" s="260"/>
    </row>
    <row r="508" spans="1:13" s="95" customFormat="1" ht="24" customHeight="1" x14ac:dyDescent="0.3">
      <c r="A508" s="260"/>
      <c r="B508" s="297"/>
      <c r="C508" s="297" t="s">
        <v>513</v>
      </c>
      <c r="D508" s="298">
        <f t="shared" si="25"/>
        <v>0</v>
      </c>
      <c r="E508" s="298">
        <f t="shared" si="26"/>
        <v>0</v>
      </c>
      <c r="F508" s="298">
        <f t="shared" si="27"/>
        <v>0</v>
      </c>
      <c r="G508" s="292"/>
      <c r="H508" s="260"/>
      <c r="I508" s="260"/>
      <c r="J508" s="260"/>
      <c r="K508" s="260"/>
      <c r="L508" s="260"/>
      <c r="M508" s="260"/>
    </row>
    <row r="509" spans="1:13" s="95" customFormat="1" ht="24" customHeight="1" x14ac:dyDescent="0.3">
      <c r="A509" s="260"/>
      <c r="B509" s="297"/>
      <c r="C509" s="297" t="s">
        <v>514</v>
      </c>
      <c r="D509" s="298">
        <f t="shared" si="25"/>
        <v>0</v>
      </c>
      <c r="E509" s="298">
        <f t="shared" si="26"/>
        <v>0</v>
      </c>
      <c r="F509" s="298">
        <f t="shared" si="27"/>
        <v>0</v>
      </c>
      <c r="G509" s="292"/>
      <c r="H509" s="260"/>
      <c r="I509" s="260"/>
      <c r="J509" s="260"/>
      <c r="K509" s="260"/>
      <c r="L509" s="260"/>
      <c r="M509" s="260"/>
    </row>
    <row r="510" spans="1:13" s="95" customFormat="1" ht="24" customHeight="1" x14ac:dyDescent="0.3">
      <c r="A510" s="260"/>
      <c r="B510" s="297"/>
      <c r="C510" s="297" t="s">
        <v>515</v>
      </c>
      <c r="D510" s="298">
        <f t="shared" si="25"/>
        <v>0</v>
      </c>
      <c r="E510" s="298">
        <f t="shared" si="26"/>
        <v>0</v>
      </c>
      <c r="F510" s="298">
        <f t="shared" si="27"/>
        <v>0</v>
      </c>
      <c r="G510" s="292"/>
      <c r="H510" s="260"/>
      <c r="I510" s="260"/>
      <c r="J510" s="260"/>
      <c r="K510" s="260"/>
      <c r="L510" s="260"/>
      <c r="M510" s="260"/>
    </row>
    <row r="511" spans="1:13" s="95" customFormat="1" ht="24" customHeight="1" x14ac:dyDescent="0.3">
      <c r="A511" s="260"/>
      <c r="B511" s="297"/>
      <c r="C511" s="297" t="s">
        <v>516</v>
      </c>
      <c r="D511" s="298">
        <f t="shared" si="25"/>
        <v>0</v>
      </c>
      <c r="E511" s="298">
        <f t="shared" si="26"/>
        <v>0</v>
      </c>
      <c r="F511" s="298">
        <f t="shared" si="27"/>
        <v>0</v>
      </c>
      <c r="G511" s="292"/>
      <c r="H511" s="260"/>
      <c r="I511" s="260"/>
      <c r="J511" s="260"/>
      <c r="K511" s="260"/>
      <c r="L511" s="260"/>
      <c r="M511" s="260"/>
    </row>
    <row r="512" spans="1:13" s="95" customFormat="1" ht="24" customHeight="1" x14ac:dyDescent="0.3">
      <c r="A512" s="260"/>
      <c r="B512" s="297"/>
      <c r="C512" s="297" t="s">
        <v>517</v>
      </c>
      <c r="D512" s="298">
        <f t="shared" si="25"/>
        <v>0</v>
      </c>
      <c r="E512" s="298">
        <f t="shared" si="26"/>
        <v>0</v>
      </c>
      <c r="F512" s="298">
        <f t="shared" si="27"/>
        <v>0</v>
      </c>
      <c r="G512" s="292"/>
      <c r="H512" s="260"/>
      <c r="I512" s="260"/>
      <c r="J512" s="260"/>
      <c r="K512" s="260"/>
      <c r="L512" s="260"/>
      <c r="M512" s="260"/>
    </row>
    <row r="513" spans="1:13" s="95" customFormat="1" ht="24" customHeight="1" x14ac:dyDescent="0.3">
      <c r="A513" s="260"/>
      <c r="B513" s="297"/>
      <c r="C513" s="297" t="s">
        <v>518</v>
      </c>
      <c r="D513" s="298">
        <f t="shared" si="25"/>
        <v>0</v>
      </c>
      <c r="E513" s="298">
        <f t="shared" si="26"/>
        <v>0</v>
      </c>
      <c r="F513" s="298">
        <f t="shared" si="27"/>
        <v>0</v>
      </c>
      <c r="G513" s="292"/>
      <c r="H513" s="260"/>
      <c r="I513" s="260"/>
      <c r="J513" s="260"/>
      <c r="K513" s="260"/>
      <c r="L513" s="260"/>
      <c r="M513" s="260"/>
    </row>
    <row r="514" spans="1:13" s="95" customFormat="1" ht="24" customHeight="1" x14ac:dyDescent="0.3">
      <c r="A514" s="260"/>
      <c r="B514" s="297"/>
      <c r="C514" s="297" t="s">
        <v>519</v>
      </c>
      <c r="D514" s="298">
        <f t="shared" si="25"/>
        <v>0</v>
      </c>
      <c r="E514" s="298">
        <f t="shared" si="26"/>
        <v>0</v>
      </c>
      <c r="F514" s="298">
        <f t="shared" si="27"/>
        <v>0</v>
      </c>
      <c r="G514" s="292"/>
      <c r="H514" s="260"/>
      <c r="I514" s="260"/>
      <c r="J514" s="260"/>
      <c r="K514" s="260"/>
      <c r="L514" s="260"/>
      <c r="M514" s="260"/>
    </row>
    <row r="515" spans="1:13" s="95" customFormat="1" ht="24" customHeight="1" x14ac:dyDescent="0.3">
      <c r="A515" s="260"/>
      <c r="B515" s="297">
        <v>42</v>
      </c>
      <c r="C515" s="297" t="s">
        <v>520</v>
      </c>
      <c r="D515" s="298">
        <f t="shared" si="25"/>
        <v>0</v>
      </c>
      <c r="E515" s="298">
        <f t="shared" si="26"/>
        <v>0</v>
      </c>
      <c r="F515" s="298">
        <f t="shared" si="27"/>
        <v>0</v>
      </c>
      <c r="G515" s="292"/>
      <c r="H515" s="260"/>
      <c r="I515" s="260"/>
      <c r="J515" s="260"/>
      <c r="K515" s="260"/>
      <c r="L515" s="260"/>
      <c r="M515" s="260"/>
    </row>
    <row r="516" spans="1:13" s="95" customFormat="1" ht="24" customHeight="1" x14ac:dyDescent="0.3">
      <c r="A516" s="260"/>
      <c r="B516" s="297"/>
      <c r="C516" s="297" t="s">
        <v>521</v>
      </c>
      <c r="D516" s="298">
        <f t="shared" ref="D516:D520" si="28">F515*$D$20*30/360</f>
        <v>0</v>
      </c>
      <c r="E516" s="298">
        <f t="shared" ref="E516:E520" si="29">IF($E$20-D516&lt;$E$20,$E$20-D516,0)</f>
        <v>0</v>
      </c>
      <c r="F516" s="298">
        <f t="shared" si="27"/>
        <v>0</v>
      </c>
      <c r="G516" s="292"/>
      <c r="H516" s="260"/>
      <c r="I516" s="260"/>
      <c r="J516" s="260"/>
      <c r="K516" s="260"/>
      <c r="L516" s="260"/>
      <c r="M516" s="260"/>
    </row>
    <row r="517" spans="1:13" s="95" customFormat="1" ht="24" customHeight="1" x14ac:dyDescent="0.3">
      <c r="A517" s="260"/>
      <c r="B517" s="297"/>
      <c r="C517" s="297" t="s">
        <v>522</v>
      </c>
      <c r="D517" s="298">
        <f t="shared" si="28"/>
        <v>0</v>
      </c>
      <c r="E517" s="298">
        <f t="shared" si="29"/>
        <v>0</v>
      </c>
      <c r="F517" s="298">
        <f t="shared" ref="F517:F522" si="30">IF(F516-E517&gt;0,F516-E517,0)</f>
        <v>0</v>
      </c>
      <c r="G517" s="292"/>
      <c r="H517" s="260"/>
      <c r="I517" s="260"/>
      <c r="J517" s="260"/>
      <c r="K517" s="260"/>
      <c r="L517" s="260"/>
      <c r="M517" s="260"/>
    </row>
    <row r="518" spans="1:13" s="95" customFormat="1" ht="24" customHeight="1" x14ac:dyDescent="0.3">
      <c r="A518" s="260"/>
      <c r="B518" s="297"/>
      <c r="C518" s="297" t="s">
        <v>523</v>
      </c>
      <c r="D518" s="298">
        <f t="shared" si="28"/>
        <v>0</v>
      </c>
      <c r="E518" s="298">
        <f t="shared" si="29"/>
        <v>0</v>
      </c>
      <c r="F518" s="298">
        <f t="shared" si="30"/>
        <v>0</v>
      </c>
      <c r="G518" s="292"/>
      <c r="H518" s="260"/>
      <c r="I518" s="260"/>
      <c r="J518" s="260"/>
      <c r="K518" s="260"/>
      <c r="L518" s="260"/>
      <c r="M518" s="260"/>
    </row>
    <row r="519" spans="1:13" s="95" customFormat="1" ht="24" customHeight="1" x14ac:dyDescent="0.3">
      <c r="A519" s="260"/>
      <c r="B519" s="297"/>
      <c r="C519" s="297" t="s">
        <v>524</v>
      </c>
      <c r="D519" s="298">
        <f t="shared" si="28"/>
        <v>0</v>
      </c>
      <c r="E519" s="298">
        <f t="shared" si="29"/>
        <v>0</v>
      </c>
      <c r="F519" s="298">
        <f t="shared" si="30"/>
        <v>0</v>
      </c>
      <c r="G519" s="292"/>
      <c r="H519" s="260"/>
      <c r="I519" s="260"/>
      <c r="J519" s="260"/>
      <c r="K519" s="260"/>
      <c r="L519" s="260"/>
      <c r="M519" s="260"/>
    </row>
    <row r="520" spans="1:13" s="95" customFormat="1" ht="24" customHeight="1" x14ac:dyDescent="0.3">
      <c r="A520" s="260"/>
      <c r="B520" s="297"/>
      <c r="C520" s="297" t="s">
        <v>525</v>
      </c>
      <c r="D520" s="298">
        <f t="shared" si="28"/>
        <v>0</v>
      </c>
      <c r="E520" s="298">
        <f t="shared" si="29"/>
        <v>0</v>
      </c>
      <c r="F520" s="298">
        <f t="shared" si="30"/>
        <v>0</v>
      </c>
      <c r="G520" s="292"/>
      <c r="H520" s="260"/>
      <c r="I520" s="260"/>
      <c r="J520" s="260"/>
      <c r="K520" s="260"/>
      <c r="L520" s="260"/>
      <c r="M520" s="260"/>
    </row>
    <row r="521" spans="1:13" s="95" customFormat="1" ht="24" customHeight="1" x14ac:dyDescent="0.3">
      <c r="A521" s="260"/>
      <c r="B521" s="297"/>
      <c r="C521" s="297"/>
      <c r="D521" s="298"/>
      <c r="E521" s="298">
        <f t="shared" ref="E521:E525" si="31">IF($D$15-D521&lt;$D$15,$D$15-D521,0)</f>
        <v>0</v>
      </c>
      <c r="F521" s="298">
        <f t="shared" si="30"/>
        <v>0</v>
      </c>
      <c r="G521" s="292"/>
      <c r="H521" s="260"/>
      <c r="I521" s="260"/>
      <c r="J521" s="260"/>
      <c r="K521" s="260"/>
      <c r="L521" s="260"/>
      <c r="M521" s="260"/>
    </row>
    <row r="522" spans="1:13" s="95" customFormat="1" ht="24" customHeight="1" x14ac:dyDescent="0.3">
      <c r="A522" s="260"/>
      <c r="B522" s="297"/>
      <c r="C522" s="297"/>
      <c r="D522" s="298"/>
      <c r="E522" s="298">
        <f t="shared" si="31"/>
        <v>0</v>
      </c>
      <c r="F522" s="298">
        <f t="shared" si="30"/>
        <v>0</v>
      </c>
      <c r="G522" s="292"/>
      <c r="H522" s="260"/>
      <c r="I522" s="260"/>
      <c r="J522" s="260"/>
      <c r="K522" s="260"/>
      <c r="L522" s="260"/>
      <c r="M522" s="260"/>
    </row>
    <row r="523" spans="1:13" s="95" customFormat="1" ht="24" customHeight="1" x14ac:dyDescent="0.3">
      <c r="A523" s="260"/>
      <c r="B523" s="297"/>
      <c r="C523" s="297"/>
      <c r="D523" s="298"/>
      <c r="E523" s="298">
        <f t="shared" si="31"/>
        <v>0</v>
      </c>
      <c r="F523" s="298"/>
      <c r="G523" s="292"/>
      <c r="H523" s="260"/>
      <c r="I523" s="260"/>
      <c r="J523" s="260"/>
      <c r="K523" s="260"/>
      <c r="L523" s="260"/>
      <c r="M523" s="260"/>
    </row>
    <row r="524" spans="1:13" s="95" customFormat="1" ht="24" customHeight="1" x14ac:dyDescent="0.3">
      <c r="A524" s="260"/>
      <c r="B524" s="297"/>
      <c r="C524" s="297"/>
      <c r="D524" s="298"/>
      <c r="E524" s="298">
        <f t="shared" si="31"/>
        <v>0</v>
      </c>
      <c r="F524" s="298"/>
      <c r="G524" s="292"/>
      <c r="H524" s="260"/>
      <c r="I524" s="260"/>
      <c r="J524" s="260"/>
      <c r="K524" s="260"/>
      <c r="L524" s="260"/>
      <c r="M524" s="260"/>
    </row>
    <row r="525" spans="1:13" s="95" customFormat="1" ht="24" customHeight="1" x14ac:dyDescent="0.3">
      <c r="A525" s="260"/>
      <c r="B525" s="297"/>
      <c r="C525" s="297"/>
      <c r="D525" s="298"/>
      <c r="E525" s="298">
        <f t="shared" si="31"/>
        <v>0</v>
      </c>
      <c r="F525" s="298"/>
      <c r="G525" s="292"/>
      <c r="H525" s="260"/>
      <c r="I525" s="260"/>
      <c r="J525" s="260"/>
      <c r="K525" s="260"/>
      <c r="L525" s="260"/>
      <c r="M525" s="260"/>
    </row>
    <row r="526" spans="1:13" s="95" customFormat="1" ht="24" customHeight="1" x14ac:dyDescent="0.3">
      <c r="A526" s="260"/>
      <c r="B526" s="297"/>
      <c r="C526" s="297"/>
      <c r="D526" s="298"/>
      <c r="E526" s="298"/>
      <c r="F526" s="298"/>
      <c r="G526" s="292"/>
      <c r="H526" s="260"/>
      <c r="I526" s="260"/>
      <c r="J526" s="260"/>
      <c r="K526" s="260"/>
      <c r="L526" s="260"/>
      <c r="M526" s="260"/>
    </row>
    <row r="527" spans="1:13" s="95" customFormat="1" ht="18.75" x14ac:dyDescent="0.3">
      <c r="A527" s="260"/>
      <c r="B527" s="304"/>
      <c r="C527" s="304"/>
      <c r="D527" s="305"/>
      <c r="E527" s="305"/>
      <c r="F527" s="305"/>
      <c r="G527" s="292"/>
      <c r="H527" s="260"/>
      <c r="I527" s="260"/>
      <c r="J527" s="260"/>
      <c r="K527" s="260"/>
      <c r="L527" s="260"/>
      <c r="M527" s="260"/>
    </row>
    <row r="528" spans="1:13" s="95" customFormat="1" ht="18.75" x14ac:dyDescent="0.3">
      <c r="A528" s="260"/>
      <c r="B528" s="304"/>
      <c r="C528" s="304"/>
      <c r="D528" s="305"/>
      <c r="E528" s="305"/>
      <c r="F528" s="305"/>
      <c r="G528" s="292"/>
      <c r="H528" s="260"/>
      <c r="I528" s="260"/>
      <c r="J528" s="260"/>
      <c r="K528" s="260"/>
      <c r="L528" s="260"/>
      <c r="M528" s="260"/>
    </row>
    <row r="529" spans="1:13" s="95" customFormat="1" ht="18.75" x14ac:dyDescent="0.3">
      <c r="A529" s="260"/>
      <c r="B529" s="304"/>
      <c r="C529" s="304"/>
      <c r="D529" s="305"/>
      <c r="E529" s="305"/>
      <c r="F529" s="305"/>
      <c r="G529" s="292"/>
      <c r="H529" s="260"/>
      <c r="I529" s="260"/>
      <c r="J529" s="260"/>
      <c r="K529" s="260"/>
      <c r="L529" s="260"/>
      <c r="M529" s="260"/>
    </row>
    <row r="530" spans="1:13" s="95" customFormat="1" ht="18.75" x14ac:dyDescent="0.3">
      <c r="A530" s="260"/>
      <c r="B530" s="304"/>
      <c r="C530" s="304"/>
      <c r="D530" s="305"/>
      <c r="E530" s="305"/>
      <c r="F530" s="305"/>
      <c r="G530" s="292"/>
      <c r="H530" s="260"/>
      <c r="I530" s="260"/>
      <c r="J530" s="260"/>
      <c r="K530" s="260"/>
      <c r="L530" s="260"/>
      <c r="M530" s="260"/>
    </row>
    <row r="531" spans="1:13" s="95" customFormat="1" ht="18.75" x14ac:dyDescent="0.3">
      <c r="A531" s="260"/>
      <c r="B531" s="304"/>
      <c r="C531" s="304"/>
      <c r="D531" s="305"/>
      <c r="E531" s="305"/>
      <c r="F531" s="305"/>
      <c r="G531" s="292"/>
      <c r="H531" s="260"/>
      <c r="I531" s="260"/>
      <c r="J531" s="260"/>
      <c r="K531" s="260"/>
      <c r="L531" s="260"/>
      <c r="M531" s="260"/>
    </row>
    <row r="532" spans="1:13" s="95" customFormat="1" ht="18.75" x14ac:dyDescent="0.3">
      <c r="A532" s="260"/>
      <c r="B532" s="304"/>
      <c r="C532" s="304"/>
      <c r="D532" s="305"/>
      <c r="E532" s="305"/>
      <c r="F532" s="305"/>
      <c r="G532" s="292"/>
      <c r="H532" s="260"/>
      <c r="I532" s="260"/>
      <c r="J532" s="260"/>
      <c r="K532" s="260"/>
      <c r="L532" s="260"/>
      <c r="M532" s="260"/>
    </row>
    <row r="533" spans="1:13" s="95" customFormat="1" ht="18.75" x14ac:dyDescent="0.3">
      <c r="A533" s="260"/>
      <c r="B533" s="304"/>
      <c r="C533" s="304"/>
      <c r="D533" s="305"/>
      <c r="E533" s="305"/>
      <c r="F533" s="305"/>
      <c r="G533" s="292"/>
      <c r="H533" s="260"/>
      <c r="I533" s="260"/>
      <c r="J533" s="260"/>
      <c r="K533" s="260"/>
      <c r="L533" s="260"/>
      <c r="M533" s="260"/>
    </row>
    <row r="534" spans="1:13" s="95" customFormat="1" ht="18.75" x14ac:dyDescent="0.3">
      <c r="A534" s="260"/>
      <c r="B534" s="304"/>
      <c r="C534" s="304"/>
      <c r="D534" s="305"/>
      <c r="E534" s="305"/>
      <c r="F534" s="305"/>
      <c r="G534" s="292"/>
      <c r="H534" s="260"/>
      <c r="I534" s="260"/>
      <c r="J534" s="260"/>
      <c r="K534" s="260"/>
      <c r="L534" s="260"/>
      <c r="M534" s="260"/>
    </row>
    <row r="535" spans="1:13" s="95" customFormat="1" ht="18.75" x14ac:dyDescent="0.3">
      <c r="A535" s="260"/>
      <c r="B535" s="304"/>
      <c r="C535" s="304"/>
      <c r="D535" s="305"/>
      <c r="E535" s="305"/>
      <c r="F535" s="305"/>
      <c r="G535" s="292"/>
      <c r="H535" s="260"/>
      <c r="I535" s="260"/>
      <c r="J535" s="260"/>
      <c r="K535" s="260"/>
      <c r="L535" s="260"/>
      <c r="M535" s="260"/>
    </row>
    <row r="536" spans="1:13" s="95" customFormat="1" ht="18.75" x14ac:dyDescent="0.3">
      <c r="A536" s="260"/>
      <c r="B536" s="304"/>
      <c r="C536" s="304"/>
      <c r="D536" s="305"/>
      <c r="E536" s="305"/>
      <c r="F536" s="305"/>
      <c r="G536" s="292"/>
      <c r="H536" s="260"/>
      <c r="I536" s="260"/>
      <c r="J536" s="260"/>
      <c r="K536" s="260"/>
      <c r="L536" s="260"/>
      <c r="M536" s="260"/>
    </row>
    <row r="537" spans="1:13" s="95" customFormat="1" ht="18.75" x14ac:dyDescent="0.3">
      <c r="A537" s="260"/>
      <c r="B537" s="304"/>
      <c r="C537" s="304"/>
      <c r="D537" s="305"/>
      <c r="E537" s="305"/>
      <c r="F537" s="305"/>
      <c r="G537" s="292"/>
      <c r="H537" s="260"/>
      <c r="I537" s="260"/>
      <c r="J537" s="260"/>
      <c r="K537" s="260"/>
      <c r="L537" s="260"/>
      <c r="M537" s="260"/>
    </row>
    <row r="538" spans="1:13" s="95" customFormat="1" ht="18.75" x14ac:dyDescent="0.3">
      <c r="A538" s="260"/>
      <c r="B538" s="304"/>
      <c r="C538" s="304"/>
      <c r="D538" s="305"/>
      <c r="E538" s="305"/>
      <c r="F538" s="305"/>
      <c r="G538" s="292"/>
      <c r="H538" s="260"/>
      <c r="I538" s="260"/>
      <c r="J538" s="260"/>
      <c r="K538" s="260"/>
      <c r="L538" s="260"/>
      <c r="M538" s="260"/>
    </row>
    <row r="539" spans="1:13" s="95" customFormat="1" ht="18.75" x14ac:dyDescent="0.3">
      <c r="A539" s="260"/>
      <c r="B539" s="304"/>
      <c r="C539" s="304"/>
      <c r="D539" s="305"/>
      <c r="E539" s="305"/>
      <c r="F539" s="305"/>
      <c r="G539" s="292"/>
      <c r="H539" s="260"/>
      <c r="I539" s="260"/>
      <c r="J539" s="260"/>
      <c r="K539" s="260"/>
      <c r="L539" s="260"/>
      <c r="M539" s="260"/>
    </row>
    <row r="540" spans="1:13" s="95" customFormat="1" ht="18.75" x14ac:dyDescent="0.3">
      <c r="A540" s="260"/>
      <c r="B540" s="304"/>
      <c r="C540" s="304"/>
      <c r="D540" s="305"/>
      <c r="E540" s="305"/>
      <c r="F540" s="305"/>
      <c r="G540" s="292"/>
      <c r="H540" s="260"/>
      <c r="I540" s="260"/>
      <c r="J540" s="260"/>
      <c r="K540" s="260"/>
      <c r="L540" s="260"/>
      <c r="M540" s="260"/>
    </row>
    <row r="541" spans="1:13" s="95" customFormat="1" ht="18.75" x14ac:dyDescent="0.3">
      <c r="A541" s="260"/>
      <c r="B541" s="304"/>
      <c r="C541" s="304"/>
      <c r="D541" s="305"/>
      <c r="E541" s="305"/>
      <c r="F541" s="305"/>
      <c r="G541" s="292"/>
      <c r="H541" s="260"/>
      <c r="I541" s="260"/>
      <c r="J541" s="260"/>
      <c r="K541" s="260"/>
      <c r="L541" s="260"/>
      <c r="M541" s="260"/>
    </row>
    <row r="542" spans="1:13" s="95" customFormat="1" ht="18.75" x14ac:dyDescent="0.3">
      <c r="A542" s="260"/>
      <c r="B542" s="304"/>
      <c r="C542" s="304"/>
      <c r="D542" s="305"/>
      <c r="E542" s="305"/>
      <c r="F542" s="305"/>
      <c r="G542" s="292"/>
      <c r="H542" s="260"/>
      <c r="I542" s="260"/>
      <c r="J542" s="260"/>
      <c r="K542" s="260"/>
      <c r="L542" s="260"/>
      <c r="M542" s="260"/>
    </row>
    <row r="543" spans="1:13" s="95" customFormat="1" ht="18.75" x14ac:dyDescent="0.3">
      <c r="A543" s="260"/>
      <c r="B543" s="304"/>
      <c r="C543" s="304"/>
      <c r="D543" s="305"/>
      <c r="E543" s="305"/>
      <c r="F543" s="305"/>
      <c r="G543" s="292"/>
      <c r="H543" s="260"/>
      <c r="I543" s="260"/>
      <c r="J543" s="260"/>
      <c r="K543" s="260"/>
      <c r="L543" s="260"/>
      <c r="M543" s="260"/>
    </row>
    <row r="544" spans="1:13" s="95" customFormat="1" ht="18.75" x14ac:dyDescent="0.3">
      <c r="A544" s="260"/>
      <c r="B544" s="260"/>
      <c r="C544" s="260"/>
      <c r="D544" s="292"/>
      <c r="E544" s="292"/>
      <c r="F544" s="292"/>
      <c r="G544" s="292"/>
      <c r="H544" s="260"/>
      <c r="I544" s="260"/>
      <c r="J544" s="260"/>
      <c r="K544" s="260"/>
      <c r="L544" s="260"/>
      <c r="M544" s="260"/>
    </row>
    <row r="545" spans="1:13" s="95" customFormat="1" ht="18.75" x14ac:dyDescent="0.3">
      <c r="A545" s="260"/>
      <c r="B545" s="260"/>
      <c r="C545" s="260"/>
      <c r="D545" s="292"/>
      <c r="E545" s="292"/>
      <c r="F545" s="292"/>
      <c r="G545" s="292"/>
      <c r="H545" s="260"/>
      <c r="I545" s="260"/>
      <c r="J545" s="260"/>
      <c r="K545" s="260"/>
      <c r="L545" s="260"/>
      <c r="M545" s="260"/>
    </row>
    <row r="546" spans="1:13" s="95" customFormat="1" ht="18.75" x14ac:dyDescent="0.3">
      <c r="A546" s="260"/>
      <c r="B546" s="260"/>
      <c r="C546" s="260"/>
      <c r="D546" s="292"/>
      <c r="E546" s="292"/>
      <c r="F546" s="292"/>
      <c r="G546" s="292"/>
      <c r="H546" s="260"/>
      <c r="I546" s="260"/>
      <c r="J546" s="260"/>
      <c r="K546" s="260"/>
      <c r="L546" s="260"/>
      <c r="M546" s="260"/>
    </row>
    <row r="547" spans="1:13" s="95" customFormat="1" ht="18.75" x14ac:dyDescent="0.3">
      <c r="A547" s="260"/>
      <c r="B547" s="260"/>
      <c r="C547" s="260"/>
      <c r="D547" s="292"/>
      <c r="E547" s="292"/>
      <c r="F547" s="292"/>
      <c r="G547" s="292"/>
      <c r="H547" s="260"/>
      <c r="I547" s="260"/>
      <c r="J547" s="260"/>
      <c r="K547" s="260"/>
      <c r="L547" s="260"/>
      <c r="M547" s="260"/>
    </row>
    <row r="548" spans="1:13" s="95" customFormat="1" ht="18.75" x14ac:dyDescent="0.3">
      <c r="A548" s="260"/>
      <c r="B548" s="260"/>
      <c r="C548" s="260"/>
      <c r="D548" s="292"/>
      <c r="E548" s="292"/>
      <c r="F548" s="292"/>
      <c r="G548" s="292"/>
      <c r="H548" s="260"/>
      <c r="I548" s="260"/>
      <c r="J548" s="260"/>
      <c r="K548" s="260"/>
      <c r="L548" s="260"/>
      <c r="M548" s="260"/>
    </row>
    <row r="549" spans="1:13" s="95" customFormat="1" ht="18.75" x14ac:dyDescent="0.3">
      <c r="A549" s="260"/>
      <c r="B549" s="260"/>
      <c r="C549" s="260"/>
      <c r="D549" s="292"/>
      <c r="E549" s="292"/>
      <c r="F549" s="292"/>
      <c r="G549" s="292"/>
      <c r="H549" s="260"/>
      <c r="I549" s="260"/>
      <c r="J549" s="260"/>
      <c r="K549" s="260"/>
      <c r="L549" s="260"/>
      <c r="M549" s="260"/>
    </row>
    <row r="550" spans="1:13" s="95" customFormat="1" ht="18.75" x14ac:dyDescent="0.3">
      <c r="A550" s="260"/>
      <c r="B550" s="260"/>
      <c r="C550" s="260"/>
      <c r="D550" s="292"/>
      <c r="E550" s="292"/>
      <c r="F550" s="292"/>
      <c r="G550" s="292"/>
      <c r="H550" s="260"/>
      <c r="I550" s="260"/>
      <c r="J550" s="260"/>
      <c r="K550" s="260"/>
      <c r="L550" s="260"/>
      <c r="M550" s="260"/>
    </row>
    <row r="551" spans="1:13" s="95" customFormat="1" ht="18.75" x14ac:dyDescent="0.3">
      <c r="A551" s="260"/>
      <c r="B551" s="260"/>
      <c r="C551" s="260"/>
      <c r="D551" s="292"/>
      <c r="E551" s="292"/>
      <c r="F551" s="292"/>
      <c r="G551" s="292"/>
      <c r="H551" s="260"/>
      <c r="I551" s="260"/>
      <c r="J551" s="260"/>
      <c r="K551" s="260"/>
      <c r="L551" s="260"/>
      <c r="M551" s="260"/>
    </row>
    <row r="552" spans="1:13" s="95" customFormat="1" ht="18.75" x14ac:dyDescent="0.3">
      <c r="A552" s="260"/>
      <c r="B552" s="260"/>
      <c r="C552" s="260"/>
      <c r="D552" s="292"/>
      <c r="E552" s="292"/>
      <c r="F552" s="292"/>
      <c r="G552" s="292"/>
      <c r="H552" s="260"/>
      <c r="I552" s="260"/>
      <c r="J552" s="260"/>
      <c r="K552" s="260"/>
      <c r="L552" s="260"/>
      <c r="M552" s="260"/>
    </row>
    <row r="553" spans="1:13" s="95" customFormat="1" ht="18.75" x14ac:dyDescent="0.3">
      <c r="A553" s="260"/>
      <c r="B553" s="260"/>
      <c r="C553" s="260"/>
      <c r="D553" s="292"/>
      <c r="E553" s="292"/>
      <c r="F553" s="292"/>
      <c r="G553" s="292"/>
      <c r="H553" s="260"/>
      <c r="I553" s="260"/>
      <c r="J553" s="260"/>
      <c r="K553" s="260"/>
      <c r="L553" s="260"/>
      <c r="M553" s="260"/>
    </row>
    <row r="554" spans="1:13" s="95" customFormat="1" ht="18.75" x14ac:dyDescent="0.3">
      <c r="A554" s="260"/>
      <c r="B554" s="260"/>
      <c r="C554" s="260"/>
      <c r="D554" s="292"/>
      <c r="E554" s="292"/>
      <c r="F554" s="292"/>
      <c r="G554" s="292"/>
      <c r="H554" s="260"/>
      <c r="I554" s="260"/>
      <c r="J554" s="260"/>
      <c r="K554" s="260"/>
      <c r="L554" s="260"/>
      <c r="M554" s="260"/>
    </row>
    <row r="555" spans="1:13" s="95" customFormat="1" ht="18.75" x14ac:dyDescent="0.3">
      <c r="A555" s="260"/>
      <c r="B555" s="260"/>
      <c r="C555" s="260"/>
      <c r="D555" s="292"/>
      <c r="E555" s="292"/>
      <c r="F555" s="292"/>
      <c r="G555" s="292"/>
      <c r="H555" s="260"/>
      <c r="I555" s="260"/>
      <c r="J555" s="260"/>
      <c r="K555" s="260"/>
      <c r="L555" s="260"/>
      <c r="M555" s="260"/>
    </row>
    <row r="556" spans="1:13" s="95" customFormat="1" ht="18.75" x14ac:dyDescent="0.3">
      <c r="A556" s="260"/>
      <c r="B556" s="260"/>
      <c r="C556" s="260"/>
      <c r="D556" s="292"/>
      <c r="E556" s="292"/>
      <c r="F556" s="292"/>
      <c r="G556" s="292"/>
      <c r="H556" s="260"/>
      <c r="I556" s="260"/>
      <c r="J556" s="260"/>
      <c r="K556" s="260"/>
      <c r="L556" s="260"/>
      <c r="M556" s="260"/>
    </row>
    <row r="557" spans="1:13" s="95" customFormat="1" ht="18.75" x14ac:dyDescent="0.3">
      <c r="A557" s="260"/>
      <c r="B557" s="260"/>
      <c r="C557" s="260"/>
      <c r="D557" s="292"/>
      <c r="E557" s="292"/>
      <c r="F557" s="292"/>
      <c r="G557" s="292"/>
      <c r="H557" s="260"/>
      <c r="I557" s="260"/>
      <c r="J557" s="260"/>
      <c r="K557" s="260"/>
      <c r="L557" s="260"/>
      <c r="M557" s="260"/>
    </row>
    <row r="558" spans="1:13" s="95" customFormat="1" ht="18.75" x14ac:dyDescent="0.3">
      <c r="A558" s="260"/>
      <c r="B558" s="260"/>
      <c r="C558" s="260"/>
      <c r="D558" s="292"/>
      <c r="E558" s="292"/>
      <c r="F558" s="292"/>
      <c r="G558" s="292"/>
      <c r="H558" s="260"/>
      <c r="I558" s="260"/>
      <c r="J558" s="260"/>
      <c r="K558" s="260"/>
      <c r="L558" s="260"/>
      <c r="M558" s="260"/>
    </row>
    <row r="559" spans="1:13" s="95" customFormat="1" ht="18.75" x14ac:dyDescent="0.3">
      <c r="A559" s="260"/>
      <c r="B559" s="260"/>
      <c r="C559" s="260"/>
      <c r="D559" s="292"/>
      <c r="E559" s="292"/>
      <c r="F559" s="292"/>
      <c r="G559" s="292"/>
      <c r="H559" s="260"/>
      <c r="I559" s="260"/>
      <c r="J559" s="260"/>
      <c r="K559" s="260"/>
      <c r="L559" s="260"/>
      <c r="M559" s="260"/>
    </row>
    <row r="560" spans="1:13" s="95" customFormat="1" ht="18.75" x14ac:dyDescent="0.3">
      <c r="A560" s="260"/>
      <c r="B560" s="260"/>
      <c r="C560" s="260"/>
      <c r="D560" s="292"/>
      <c r="E560" s="292"/>
      <c r="F560" s="292"/>
      <c r="G560" s="292"/>
      <c r="H560" s="260"/>
      <c r="I560" s="260"/>
      <c r="J560" s="260"/>
      <c r="K560" s="260"/>
      <c r="L560" s="260"/>
      <c r="M560" s="260"/>
    </row>
    <row r="561" spans="1:13" s="95" customFormat="1" ht="18.75" x14ac:dyDescent="0.3">
      <c r="A561" s="260"/>
      <c r="B561" s="260"/>
      <c r="C561" s="260"/>
      <c r="D561" s="292"/>
      <c r="E561" s="292"/>
      <c r="F561" s="292"/>
      <c r="G561" s="292"/>
      <c r="H561" s="260"/>
      <c r="I561" s="260"/>
      <c r="J561" s="260"/>
      <c r="K561" s="260"/>
      <c r="L561" s="260"/>
      <c r="M561" s="260"/>
    </row>
    <row r="562" spans="1:13" s="95" customFormat="1" ht="18.75" x14ac:dyDescent="0.3">
      <c r="A562" s="260"/>
      <c r="B562" s="260"/>
      <c r="C562" s="260"/>
      <c r="D562" s="292"/>
      <c r="E562" s="292"/>
      <c r="F562" s="292"/>
      <c r="G562" s="292"/>
      <c r="H562" s="260"/>
      <c r="I562" s="260"/>
      <c r="J562" s="260"/>
      <c r="K562" s="260"/>
      <c r="L562" s="260"/>
      <c r="M562" s="260"/>
    </row>
    <row r="563" spans="1:13" s="95" customFormat="1" ht="18.75" x14ac:dyDescent="0.3">
      <c r="A563" s="260"/>
      <c r="B563" s="260"/>
      <c r="C563" s="260"/>
      <c r="D563" s="292"/>
      <c r="E563" s="292"/>
      <c r="F563" s="292"/>
      <c r="G563" s="292"/>
      <c r="H563" s="260"/>
      <c r="I563" s="260"/>
      <c r="J563" s="260"/>
      <c r="K563" s="260"/>
      <c r="L563" s="260"/>
      <c r="M563" s="260"/>
    </row>
    <row r="564" spans="1:13" s="95" customFormat="1" ht="18.75" x14ac:dyDescent="0.3">
      <c r="A564" s="260"/>
      <c r="B564" s="260"/>
      <c r="C564" s="260"/>
      <c r="D564" s="292"/>
      <c r="E564" s="292"/>
      <c r="F564" s="292"/>
      <c r="G564" s="292"/>
      <c r="H564" s="260"/>
      <c r="I564" s="260"/>
      <c r="J564" s="260"/>
      <c r="K564" s="260"/>
      <c r="L564" s="260"/>
      <c r="M564" s="260"/>
    </row>
    <row r="565" spans="1:13" s="95" customFormat="1" ht="18.75" x14ac:dyDescent="0.3">
      <c r="A565" s="260"/>
      <c r="B565" s="260"/>
      <c r="C565" s="260"/>
      <c r="D565" s="292"/>
      <c r="E565" s="292"/>
      <c r="F565" s="292"/>
      <c r="G565" s="292"/>
      <c r="H565" s="260"/>
      <c r="I565" s="260"/>
      <c r="J565" s="260"/>
      <c r="K565" s="260"/>
      <c r="L565" s="260"/>
      <c r="M565" s="260"/>
    </row>
    <row r="566" spans="1:13" s="95" customFormat="1" ht="18.75" x14ac:dyDescent="0.3">
      <c r="A566" s="260"/>
      <c r="B566" s="260"/>
      <c r="C566" s="260"/>
      <c r="D566" s="292"/>
      <c r="E566" s="292"/>
      <c r="F566" s="292"/>
      <c r="G566" s="292"/>
      <c r="H566" s="260"/>
      <c r="I566" s="260"/>
      <c r="J566" s="260"/>
      <c r="K566" s="260"/>
      <c r="L566" s="260"/>
      <c r="M566" s="260"/>
    </row>
    <row r="567" spans="1:13" s="95" customFormat="1" ht="18.75" x14ac:dyDescent="0.3">
      <c r="A567" s="260"/>
      <c r="B567" s="260"/>
      <c r="C567" s="260"/>
      <c r="D567" s="292"/>
      <c r="E567" s="292"/>
      <c r="F567" s="292"/>
      <c r="G567" s="292"/>
      <c r="H567" s="260"/>
      <c r="I567" s="260"/>
      <c r="J567" s="260"/>
      <c r="K567" s="260"/>
      <c r="L567" s="260"/>
      <c r="M567" s="260"/>
    </row>
    <row r="568" spans="1:13" s="95" customFormat="1" ht="18.75" x14ac:dyDescent="0.3">
      <c r="A568" s="260"/>
      <c r="B568" s="260"/>
      <c r="C568" s="260"/>
      <c r="D568" s="292"/>
      <c r="E568" s="292"/>
      <c r="F568" s="292"/>
      <c r="G568" s="292"/>
      <c r="H568" s="260"/>
      <c r="I568" s="260"/>
      <c r="J568" s="260"/>
      <c r="K568" s="260"/>
      <c r="L568" s="260"/>
      <c r="M568" s="260"/>
    </row>
    <row r="569" spans="1:13" s="95" customFormat="1" ht="18.75" x14ac:dyDescent="0.3">
      <c r="A569" s="260"/>
      <c r="B569" s="260"/>
      <c r="C569" s="260"/>
      <c r="D569" s="292"/>
      <c r="E569" s="292"/>
      <c r="F569" s="292"/>
      <c r="G569" s="292"/>
      <c r="H569" s="260"/>
      <c r="I569" s="260"/>
      <c r="J569" s="260"/>
      <c r="K569" s="260"/>
      <c r="L569" s="260"/>
      <c r="M569" s="260"/>
    </row>
    <row r="570" spans="1:13" s="95" customFormat="1" ht="18.75" x14ac:dyDescent="0.3">
      <c r="A570" s="260"/>
      <c r="B570" s="260"/>
      <c r="C570" s="260"/>
      <c r="D570" s="292"/>
      <c r="E570" s="292"/>
      <c r="F570" s="292"/>
      <c r="G570" s="292"/>
      <c r="H570" s="260"/>
      <c r="I570" s="260"/>
      <c r="J570" s="260"/>
      <c r="K570" s="260"/>
      <c r="L570" s="260"/>
      <c r="M570" s="260"/>
    </row>
    <row r="571" spans="1:13" s="95" customFormat="1" ht="18.75" x14ac:dyDescent="0.3">
      <c r="A571" s="260"/>
      <c r="B571" s="260"/>
      <c r="C571" s="260"/>
      <c r="D571" s="292"/>
      <c r="E571" s="292"/>
      <c r="F571" s="292"/>
      <c r="G571" s="292"/>
      <c r="H571" s="260"/>
      <c r="I571" s="260"/>
      <c r="J571" s="260"/>
      <c r="K571" s="260"/>
      <c r="L571" s="260"/>
      <c r="M571" s="260"/>
    </row>
    <row r="572" spans="1:13" s="95" customFormat="1" ht="18.75" x14ac:dyDescent="0.3">
      <c r="A572" s="260"/>
      <c r="B572" s="260"/>
      <c r="C572" s="260"/>
      <c r="D572" s="292"/>
      <c r="E572" s="292"/>
      <c r="F572" s="292"/>
      <c r="G572" s="292"/>
      <c r="H572" s="260"/>
      <c r="I572" s="260"/>
      <c r="J572" s="260"/>
      <c r="K572" s="260"/>
      <c r="L572" s="260"/>
      <c r="M572" s="260"/>
    </row>
    <row r="573" spans="1:13" s="95" customFormat="1" ht="18.75" x14ac:dyDescent="0.3">
      <c r="A573" s="260"/>
      <c r="B573" s="260"/>
      <c r="C573" s="260"/>
      <c r="D573" s="292"/>
      <c r="E573" s="292"/>
      <c r="F573" s="292"/>
      <c r="G573" s="292"/>
      <c r="H573" s="260"/>
      <c r="I573" s="260"/>
      <c r="J573" s="260"/>
      <c r="K573" s="260"/>
      <c r="L573" s="260"/>
      <c r="M573" s="260"/>
    </row>
    <row r="574" spans="1:13" s="95" customFormat="1" ht="18.75" x14ac:dyDescent="0.3">
      <c r="A574" s="260"/>
      <c r="B574" s="260"/>
      <c r="C574" s="260"/>
      <c r="D574" s="292"/>
      <c r="E574" s="292"/>
      <c r="F574" s="292"/>
      <c r="G574" s="292"/>
      <c r="H574" s="260"/>
      <c r="I574" s="260"/>
      <c r="J574" s="260"/>
      <c r="K574" s="260"/>
      <c r="L574" s="260"/>
      <c r="M574" s="260"/>
    </row>
    <row r="575" spans="1:13" s="95" customFormat="1" ht="18.75" x14ac:dyDescent="0.3">
      <c r="A575" s="260"/>
      <c r="B575" s="260"/>
      <c r="C575" s="260"/>
      <c r="D575" s="292"/>
      <c r="E575" s="292"/>
      <c r="F575" s="292"/>
      <c r="G575" s="292"/>
      <c r="H575" s="260"/>
      <c r="I575" s="260"/>
      <c r="J575" s="260"/>
      <c r="K575" s="260"/>
      <c r="L575" s="260"/>
      <c r="M575" s="260"/>
    </row>
    <row r="576" spans="1:13" s="95" customFormat="1" ht="18.75" x14ac:dyDescent="0.3">
      <c r="A576" s="260"/>
      <c r="B576" s="260"/>
      <c r="C576" s="260"/>
      <c r="D576" s="292"/>
      <c r="E576" s="292"/>
      <c r="F576" s="292"/>
      <c r="G576" s="292"/>
      <c r="H576" s="260"/>
      <c r="I576" s="260"/>
      <c r="J576" s="260"/>
      <c r="K576" s="260"/>
      <c r="L576" s="260"/>
      <c r="M576" s="260"/>
    </row>
    <row r="577" spans="1:13" s="95" customFormat="1" ht="18.75" x14ac:dyDescent="0.3">
      <c r="A577" s="260"/>
      <c r="B577" s="260"/>
      <c r="C577" s="260"/>
      <c r="D577" s="292"/>
      <c r="E577" s="292"/>
      <c r="F577" s="292"/>
      <c r="G577" s="292"/>
      <c r="H577" s="260"/>
      <c r="I577" s="260"/>
      <c r="J577" s="260"/>
      <c r="K577" s="260"/>
      <c r="L577" s="260"/>
      <c r="M577" s="260"/>
    </row>
    <row r="578" spans="1:13" s="95" customFormat="1" ht="18.75" x14ac:dyDescent="0.3">
      <c r="A578" s="260"/>
      <c r="B578" s="260"/>
      <c r="C578" s="260"/>
      <c r="D578" s="292"/>
      <c r="E578" s="292"/>
      <c r="F578" s="292"/>
      <c r="G578" s="292"/>
      <c r="H578" s="260"/>
      <c r="I578" s="260"/>
      <c r="J578" s="260"/>
      <c r="K578" s="260"/>
      <c r="L578" s="260"/>
      <c r="M578" s="260"/>
    </row>
    <row r="579" spans="1:13" s="95" customFormat="1" ht="18.75" x14ac:dyDescent="0.3">
      <c r="A579" s="260"/>
      <c r="B579" s="260"/>
      <c r="C579" s="260"/>
      <c r="D579" s="292"/>
      <c r="E579" s="292"/>
      <c r="F579" s="292"/>
      <c r="G579" s="292"/>
      <c r="H579" s="260"/>
      <c r="I579" s="260"/>
      <c r="J579" s="260"/>
      <c r="K579" s="260"/>
      <c r="L579" s="260"/>
      <c r="M579" s="260"/>
    </row>
    <row r="580" spans="1:13" s="95" customFormat="1" ht="18.75" x14ac:dyDescent="0.3">
      <c r="A580" s="260"/>
      <c r="B580" s="260"/>
      <c r="C580" s="260"/>
      <c r="D580" s="292"/>
      <c r="E580" s="292"/>
      <c r="F580" s="292"/>
      <c r="G580" s="292"/>
      <c r="H580" s="260"/>
      <c r="I580" s="260"/>
      <c r="J580" s="260"/>
      <c r="K580" s="260"/>
      <c r="L580" s="260"/>
      <c r="M580" s="260"/>
    </row>
    <row r="581" spans="1:13" s="95" customFormat="1" ht="18.75" x14ac:dyDescent="0.3">
      <c r="A581" s="260"/>
      <c r="B581" s="260"/>
      <c r="C581" s="260"/>
      <c r="D581" s="292"/>
      <c r="E581" s="292"/>
      <c r="F581" s="292"/>
      <c r="G581" s="292"/>
      <c r="H581" s="260"/>
      <c r="I581" s="260"/>
      <c r="J581" s="260"/>
      <c r="K581" s="260"/>
      <c r="L581" s="260"/>
      <c r="M581" s="260"/>
    </row>
    <row r="582" spans="1:13" s="95" customFormat="1" ht="18.75" x14ac:dyDescent="0.3">
      <c r="A582" s="260"/>
      <c r="B582" s="260"/>
      <c r="C582" s="260"/>
      <c r="D582" s="292"/>
      <c r="E582" s="292"/>
      <c r="F582" s="292"/>
      <c r="G582" s="292"/>
      <c r="H582" s="260"/>
      <c r="I582" s="260"/>
      <c r="J582" s="260"/>
      <c r="K582" s="260"/>
      <c r="L582" s="260"/>
      <c r="M582" s="260"/>
    </row>
    <row r="583" spans="1:13" s="95" customFormat="1" ht="18.75" x14ac:dyDescent="0.3">
      <c r="A583" s="260"/>
      <c r="B583" s="260"/>
      <c r="C583" s="260"/>
      <c r="D583" s="292"/>
      <c r="E583" s="292"/>
      <c r="F583" s="292"/>
      <c r="G583" s="292"/>
      <c r="H583" s="260"/>
      <c r="I583" s="260"/>
      <c r="J583" s="260"/>
      <c r="K583" s="260"/>
      <c r="L583" s="260"/>
      <c r="M583" s="260"/>
    </row>
    <row r="584" spans="1:13" s="95" customFormat="1" ht="18.75" x14ac:dyDescent="0.3">
      <c r="A584" s="260"/>
      <c r="B584" s="260"/>
      <c r="C584" s="260"/>
      <c r="D584" s="292"/>
      <c r="E584" s="292"/>
      <c r="F584" s="292"/>
      <c r="G584" s="292"/>
      <c r="H584" s="260"/>
      <c r="I584" s="260"/>
      <c r="J584" s="260"/>
      <c r="K584" s="260"/>
      <c r="L584" s="260"/>
      <c r="M584" s="260"/>
    </row>
    <row r="585" spans="1:13" s="95" customFormat="1" ht="18.75" x14ac:dyDescent="0.3">
      <c r="A585" s="260"/>
      <c r="B585" s="260"/>
      <c r="C585" s="260"/>
      <c r="D585" s="292"/>
      <c r="E585" s="292"/>
      <c r="F585" s="292"/>
      <c r="G585" s="292"/>
      <c r="H585" s="260"/>
      <c r="I585" s="260"/>
      <c r="J585" s="260"/>
      <c r="K585" s="260"/>
      <c r="L585" s="260"/>
      <c r="M585" s="260"/>
    </row>
    <row r="586" spans="1:13" s="95" customFormat="1" ht="18.75" x14ac:dyDescent="0.3">
      <c r="A586" s="260"/>
      <c r="B586" s="260"/>
      <c r="C586" s="260"/>
      <c r="D586" s="292"/>
      <c r="E586" s="292"/>
      <c r="F586" s="292"/>
      <c r="G586" s="292"/>
      <c r="H586" s="260"/>
      <c r="I586" s="260"/>
      <c r="J586" s="260"/>
      <c r="K586" s="260"/>
      <c r="L586" s="260"/>
      <c r="M586" s="260"/>
    </row>
    <row r="587" spans="1:13" s="95" customFormat="1" ht="18.75" x14ac:dyDescent="0.3">
      <c r="A587" s="260"/>
      <c r="B587" s="260"/>
      <c r="C587" s="260"/>
      <c r="D587" s="292"/>
      <c r="E587" s="292"/>
      <c r="F587" s="292"/>
      <c r="G587" s="292"/>
      <c r="H587" s="260"/>
      <c r="I587" s="260"/>
      <c r="J587" s="260"/>
      <c r="K587" s="260"/>
      <c r="L587" s="260"/>
      <c r="M587" s="260"/>
    </row>
    <row r="588" spans="1:13" s="95" customFormat="1" ht="18.75" x14ac:dyDescent="0.3">
      <c r="A588" s="260"/>
      <c r="B588" s="260"/>
      <c r="C588" s="260"/>
      <c r="D588" s="292"/>
      <c r="E588" s="292"/>
      <c r="F588" s="292"/>
      <c r="G588" s="292"/>
      <c r="H588" s="260"/>
      <c r="I588" s="260"/>
      <c r="J588" s="260"/>
      <c r="K588" s="260"/>
      <c r="L588" s="260"/>
      <c r="M588" s="260"/>
    </row>
    <row r="589" spans="1:13" s="95" customFormat="1" ht="18.75" x14ac:dyDescent="0.3">
      <c r="A589" s="260"/>
      <c r="B589" s="260"/>
      <c r="C589" s="260"/>
      <c r="D589" s="292"/>
      <c r="E589" s="292"/>
      <c r="F589" s="292"/>
      <c r="G589" s="292"/>
      <c r="H589" s="260"/>
      <c r="I589" s="260"/>
      <c r="J589" s="260"/>
      <c r="K589" s="260"/>
      <c r="L589" s="260"/>
      <c r="M589" s="260"/>
    </row>
    <row r="590" spans="1:13" s="95" customFormat="1" ht="18.75" x14ac:dyDescent="0.3">
      <c r="A590" s="260"/>
      <c r="B590" s="260"/>
      <c r="C590" s="260"/>
      <c r="D590" s="292"/>
      <c r="E590" s="292"/>
      <c r="F590" s="292"/>
      <c r="G590" s="292"/>
      <c r="H590" s="260"/>
      <c r="I590" s="260"/>
      <c r="J590" s="260"/>
      <c r="K590" s="260"/>
      <c r="L590" s="260"/>
      <c r="M590" s="260"/>
    </row>
    <row r="591" spans="1:13" s="95" customFormat="1" ht="18.75" x14ac:dyDescent="0.3">
      <c r="A591" s="260"/>
      <c r="B591" s="260"/>
      <c r="C591" s="260"/>
      <c r="D591" s="292"/>
      <c r="E591" s="292"/>
      <c r="F591" s="292"/>
      <c r="G591" s="292"/>
      <c r="H591" s="260"/>
      <c r="I591" s="260"/>
      <c r="J591" s="260"/>
      <c r="K591" s="260"/>
      <c r="L591" s="260"/>
      <c r="M591" s="260"/>
    </row>
    <row r="592" spans="1:13" s="95" customFormat="1" ht="18.75" x14ac:dyDescent="0.3">
      <c r="A592" s="260"/>
      <c r="B592" s="260"/>
      <c r="C592" s="260"/>
      <c r="D592" s="292"/>
      <c r="E592" s="292"/>
      <c r="F592" s="292"/>
      <c r="G592" s="292"/>
      <c r="H592" s="260"/>
      <c r="I592" s="260"/>
      <c r="J592" s="260"/>
      <c r="K592" s="260"/>
      <c r="L592" s="260"/>
      <c r="M592" s="260"/>
    </row>
    <row r="593" spans="1:13" s="95" customFormat="1" ht="18.75" x14ac:dyDescent="0.3">
      <c r="A593" s="260"/>
      <c r="B593" s="260"/>
      <c r="C593" s="260"/>
      <c r="D593" s="292"/>
      <c r="E593" s="292"/>
      <c r="F593" s="292"/>
      <c r="G593" s="292"/>
      <c r="H593" s="260"/>
      <c r="I593" s="260"/>
      <c r="J593" s="260"/>
      <c r="K593" s="260"/>
      <c r="L593" s="260"/>
      <c r="M593" s="260"/>
    </row>
    <row r="594" spans="1:13" s="95" customFormat="1" ht="18.75" x14ac:dyDescent="0.3">
      <c r="A594" s="260"/>
      <c r="B594" s="260"/>
      <c r="C594" s="260"/>
      <c r="D594" s="292"/>
      <c r="E594" s="292"/>
      <c r="F594" s="292"/>
      <c r="G594" s="292"/>
      <c r="H594" s="260"/>
      <c r="I594" s="260"/>
      <c r="J594" s="260"/>
      <c r="K594" s="260"/>
      <c r="L594" s="260"/>
      <c r="M594" s="260"/>
    </row>
    <row r="595" spans="1:13" s="95" customFormat="1" ht="18.75" x14ac:dyDescent="0.3">
      <c r="A595" s="260"/>
      <c r="B595" s="260"/>
      <c r="C595" s="260"/>
      <c r="D595" s="292"/>
      <c r="E595" s="292"/>
      <c r="F595" s="292"/>
      <c r="G595" s="292"/>
      <c r="H595" s="260"/>
      <c r="I595" s="260"/>
      <c r="J595" s="260"/>
      <c r="K595" s="260"/>
      <c r="L595" s="260"/>
      <c r="M595" s="260"/>
    </row>
    <row r="596" spans="1:13" s="95" customFormat="1" ht="18.75" x14ac:dyDescent="0.3">
      <c r="A596" s="260"/>
      <c r="B596" s="260"/>
      <c r="C596" s="260"/>
      <c r="D596" s="292"/>
      <c r="E596" s="292"/>
      <c r="F596" s="292"/>
      <c r="G596" s="292"/>
      <c r="H596" s="260"/>
      <c r="I596" s="260"/>
      <c r="J596" s="260"/>
      <c r="K596" s="260"/>
      <c r="L596" s="260"/>
      <c r="M596" s="260"/>
    </row>
    <row r="597" spans="1:13" s="95" customFormat="1" ht="18.75" x14ac:dyDescent="0.3">
      <c r="A597" s="260"/>
      <c r="B597" s="260"/>
      <c r="C597" s="260"/>
      <c r="D597" s="292"/>
      <c r="E597" s="292"/>
      <c r="F597" s="292"/>
      <c r="G597" s="292"/>
      <c r="H597" s="260"/>
      <c r="I597" s="260"/>
      <c r="J597" s="260"/>
      <c r="K597" s="260"/>
      <c r="L597" s="260"/>
      <c r="M597" s="260"/>
    </row>
    <row r="598" spans="1:13" s="95" customFormat="1" ht="18.75" x14ac:dyDescent="0.3">
      <c r="A598" s="260"/>
      <c r="B598" s="260"/>
      <c r="C598" s="260"/>
      <c r="D598" s="292"/>
      <c r="E598" s="292"/>
      <c r="F598" s="292"/>
      <c r="G598" s="292"/>
      <c r="H598" s="260"/>
      <c r="I598" s="260"/>
      <c r="J598" s="260"/>
      <c r="K598" s="260"/>
      <c r="L598" s="260"/>
      <c r="M598" s="260"/>
    </row>
    <row r="599" spans="1:13" s="95" customFormat="1" ht="18.75" x14ac:dyDescent="0.3">
      <c r="A599" s="260"/>
      <c r="B599" s="260"/>
      <c r="C599" s="260"/>
      <c r="D599" s="292"/>
      <c r="E599" s="292"/>
      <c r="F599" s="292"/>
      <c r="G599" s="292"/>
      <c r="H599" s="260"/>
      <c r="I599" s="260"/>
      <c r="J599" s="260"/>
      <c r="K599" s="260"/>
      <c r="L599" s="260"/>
      <c r="M599" s="260"/>
    </row>
    <row r="600" spans="1:13" s="95" customFormat="1" ht="18.75" x14ac:dyDescent="0.3">
      <c r="A600" s="260"/>
      <c r="B600" s="260"/>
      <c r="C600" s="260"/>
      <c r="D600" s="292"/>
      <c r="E600" s="292"/>
      <c r="F600" s="292"/>
      <c r="G600" s="292"/>
      <c r="H600" s="260"/>
      <c r="I600" s="260"/>
      <c r="J600" s="260"/>
      <c r="K600" s="260"/>
      <c r="L600" s="260"/>
      <c r="M600" s="260"/>
    </row>
    <row r="601" spans="1:13" s="95" customFormat="1" ht="18.75" x14ac:dyDescent="0.3">
      <c r="A601" s="260"/>
      <c r="B601" s="260"/>
      <c r="C601" s="260"/>
      <c r="D601" s="292"/>
      <c r="E601" s="292"/>
      <c r="F601" s="292"/>
      <c r="G601" s="292"/>
      <c r="H601" s="260"/>
      <c r="I601" s="260"/>
      <c r="J601" s="260"/>
      <c r="K601" s="260"/>
      <c r="L601" s="260"/>
      <c r="M601" s="260"/>
    </row>
    <row r="602" spans="1:13" s="95" customFormat="1" ht="18.75" x14ac:dyDescent="0.3">
      <c r="A602" s="260"/>
      <c r="B602" s="260"/>
      <c r="C602" s="260"/>
      <c r="D602" s="292"/>
      <c r="E602" s="292"/>
      <c r="F602" s="292"/>
      <c r="G602" s="292"/>
      <c r="H602" s="260"/>
      <c r="I602" s="260"/>
      <c r="J602" s="260"/>
      <c r="K602" s="260"/>
      <c r="L602" s="260"/>
      <c r="M602" s="260"/>
    </row>
    <row r="603" spans="1:13" s="95" customFormat="1" ht="18.75" x14ac:dyDescent="0.3">
      <c r="A603" s="260"/>
      <c r="B603" s="260"/>
      <c r="C603" s="260"/>
      <c r="D603" s="292"/>
      <c r="E603" s="292"/>
      <c r="F603" s="292"/>
      <c r="G603" s="292"/>
      <c r="H603" s="260"/>
      <c r="I603" s="260"/>
      <c r="J603" s="260"/>
      <c r="K603" s="260"/>
      <c r="L603" s="260"/>
      <c r="M603" s="260"/>
    </row>
    <row r="604" spans="1:13" s="95" customFormat="1" ht="18.75" x14ac:dyDescent="0.3">
      <c r="A604" s="260"/>
      <c r="B604" s="260"/>
      <c r="C604" s="260"/>
      <c r="D604" s="292"/>
      <c r="E604" s="292"/>
      <c r="F604" s="292"/>
      <c r="G604" s="292"/>
      <c r="H604" s="260"/>
      <c r="I604" s="260"/>
      <c r="J604" s="260"/>
      <c r="K604" s="260"/>
      <c r="L604" s="260"/>
      <c r="M604" s="260"/>
    </row>
    <row r="605" spans="1:13" s="95" customFormat="1" ht="18.75" x14ac:dyDescent="0.3">
      <c r="A605" s="260"/>
      <c r="B605" s="260"/>
      <c r="C605" s="260"/>
      <c r="D605" s="292"/>
      <c r="E605" s="292"/>
      <c r="F605" s="292"/>
      <c r="G605" s="292"/>
      <c r="H605" s="260"/>
      <c r="I605" s="260"/>
      <c r="J605" s="260"/>
      <c r="K605" s="260"/>
      <c r="L605" s="260"/>
      <c r="M605" s="260"/>
    </row>
    <row r="606" spans="1:13" s="95" customFormat="1" ht="18.75" x14ac:dyDescent="0.3">
      <c r="A606" s="260"/>
      <c r="B606" s="260"/>
      <c r="C606" s="260"/>
      <c r="D606" s="292"/>
      <c r="E606" s="292"/>
      <c r="F606" s="292"/>
      <c r="G606" s="292"/>
      <c r="H606" s="260"/>
      <c r="I606" s="260"/>
      <c r="J606" s="260"/>
      <c r="K606" s="260"/>
      <c r="L606" s="260"/>
      <c r="M606" s="260"/>
    </row>
    <row r="607" spans="1:13" s="95" customFormat="1" ht="18.75" x14ac:dyDescent="0.3">
      <c r="A607" s="260"/>
      <c r="B607" s="260"/>
      <c r="C607" s="260"/>
      <c r="D607" s="292"/>
      <c r="E607" s="292"/>
      <c r="F607" s="292"/>
      <c r="G607" s="292"/>
      <c r="H607" s="260"/>
      <c r="I607" s="260"/>
      <c r="J607" s="260"/>
      <c r="K607" s="260"/>
      <c r="L607" s="260"/>
      <c r="M607" s="260"/>
    </row>
    <row r="608" spans="1:13" s="95" customFormat="1" ht="18.75" x14ac:dyDescent="0.3">
      <c r="A608" s="260"/>
      <c r="B608" s="260"/>
      <c r="C608" s="260"/>
      <c r="D608" s="292"/>
      <c r="E608" s="292"/>
      <c r="F608" s="292"/>
      <c r="G608" s="292"/>
      <c r="H608" s="260"/>
      <c r="I608" s="260"/>
      <c r="J608" s="260"/>
      <c r="K608" s="260"/>
      <c r="L608" s="260"/>
      <c r="M608" s="260"/>
    </row>
    <row r="609" spans="1:13" s="95" customFormat="1" ht="18.75" x14ac:dyDescent="0.3">
      <c r="A609" s="260"/>
      <c r="B609" s="260"/>
      <c r="C609" s="260"/>
      <c r="D609" s="292"/>
      <c r="E609" s="292"/>
      <c r="F609" s="292"/>
      <c r="G609" s="292"/>
      <c r="H609" s="260"/>
      <c r="I609" s="260"/>
      <c r="J609" s="260"/>
      <c r="K609" s="260"/>
      <c r="L609" s="260"/>
      <c r="M609" s="260"/>
    </row>
    <row r="610" spans="1:13" s="95" customFormat="1" ht="18.75" x14ac:dyDescent="0.3">
      <c r="A610" s="260"/>
      <c r="B610" s="260"/>
      <c r="C610" s="260"/>
      <c r="D610" s="292"/>
      <c r="E610" s="292"/>
      <c r="F610" s="292"/>
      <c r="G610" s="292"/>
      <c r="H610" s="260"/>
      <c r="I610" s="260"/>
      <c r="J610" s="260"/>
      <c r="K610" s="260"/>
      <c r="L610" s="260"/>
      <c r="M610" s="260"/>
    </row>
    <row r="611" spans="1:13" s="95" customFormat="1" ht="18.75" x14ac:dyDescent="0.3">
      <c r="A611" s="260"/>
      <c r="B611" s="260"/>
      <c r="C611" s="260"/>
      <c r="D611" s="292"/>
      <c r="E611" s="292"/>
      <c r="F611" s="292"/>
      <c r="G611" s="292"/>
      <c r="H611" s="260"/>
      <c r="I611" s="260"/>
      <c r="J611" s="260"/>
      <c r="K611" s="260"/>
      <c r="L611" s="260"/>
      <c r="M611" s="260"/>
    </row>
    <row r="612" spans="1:13" s="95" customFormat="1" ht="18.75" x14ac:dyDescent="0.3">
      <c r="A612" s="260"/>
      <c r="B612" s="260"/>
      <c r="C612" s="260"/>
      <c r="D612" s="292"/>
      <c r="E612" s="292"/>
      <c r="F612" s="292"/>
      <c r="G612" s="292"/>
      <c r="H612" s="260"/>
      <c r="I612" s="260"/>
      <c r="J612" s="260"/>
      <c r="K612" s="260"/>
      <c r="L612" s="260"/>
      <c r="M612" s="260"/>
    </row>
    <row r="613" spans="1:13" s="95" customFormat="1" ht="18.75" x14ac:dyDescent="0.3">
      <c r="A613" s="260"/>
      <c r="B613" s="260"/>
      <c r="C613" s="260"/>
      <c r="D613" s="292"/>
      <c r="E613" s="292"/>
      <c r="F613" s="292"/>
      <c r="G613" s="292"/>
      <c r="H613" s="260"/>
      <c r="I613" s="260"/>
      <c r="J613" s="260"/>
      <c r="K613" s="260"/>
      <c r="L613" s="260"/>
      <c r="M613" s="260"/>
    </row>
    <row r="614" spans="1:13" s="95" customFormat="1" ht="18.75" x14ac:dyDescent="0.3">
      <c r="A614" s="260"/>
      <c r="B614" s="260"/>
      <c r="C614" s="260"/>
      <c r="D614" s="292"/>
      <c r="E614" s="292"/>
      <c r="F614" s="292"/>
      <c r="G614" s="292"/>
      <c r="H614" s="260"/>
      <c r="I614" s="260"/>
      <c r="J614" s="260"/>
      <c r="K614" s="260"/>
      <c r="L614" s="260"/>
      <c r="M614" s="260"/>
    </row>
    <row r="615" spans="1:13" s="95" customFormat="1" ht="18.75" x14ac:dyDescent="0.3">
      <c r="A615" s="260"/>
      <c r="B615" s="260"/>
      <c r="C615" s="260"/>
      <c r="D615" s="292"/>
      <c r="E615" s="292"/>
      <c r="F615" s="292"/>
      <c r="G615" s="292"/>
      <c r="H615" s="260"/>
      <c r="I615" s="260"/>
      <c r="J615" s="260"/>
      <c r="K615" s="260"/>
      <c r="L615" s="260"/>
      <c r="M615" s="260"/>
    </row>
    <row r="616" spans="1:13" s="95" customFormat="1" ht="18.75" x14ac:dyDescent="0.3">
      <c r="A616" s="260"/>
      <c r="B616" s="260"/>
      <c r="C616" s="260"/>
      <c r="D616" s="292"/>
      <c r="E616" s="292"/>
      <c r="F616" s="292"/>
      <c r="G616" s="292"/>
      <c r="H616" s="260"/>
      <c r="I616" s="260"/>
      <c r="J616" s="260"/>
      <c r="K616" s="260"/>
      <c r="L616" s="260"/>
      <c r="M616" s="260"/>
    </row>
    <row r="617" spans="1:13" s="95" customFormat="1" ht="18.75" x14ac:dyDescent="0.3">
      <c r="A617" s="260"/>
      <c r="B617" s="260"/>
      <c r="C617" s="260"/>
      <c r="D617" s="292"/>
      <c r="E617" s="292"/>
      <c r="F617" s="292"/>
      <c r="G617" s="292"/>
      <c r="H617" s="260"/>
      <c r="I617" s="260"/>
      <c r="J617" s="260"/>
      <c r="K617" s="260"/>
      <c r="L617" s="260"/>
      <c r="M617" s="260"/>
    </row>
    <row r="618" spans="1:13" s="95" customFormat="1" ht="18.75" x14ac:dyDescent="0.3">
      <c r="A618" s="260"/>
      <c r="B618" s="260"/>
      <c r="C618" s="260"/>
      <c r="D618" s="292"/>
      <c r="E618" s="292"/>
      <c r="F618" s="292"/>
      <c r="G618" s="292"/>
      <c r="H618" s="260"/>
      <c r="I618" s="260"/>
      <c r="J618" s="260"/>
      <c r="K618" s="260"/>
      <c r="L618" s="260"/>
      <c r="M618" s="260"/>
    </row>
    <row r="619" spans="1:13" s="95" customFormat="1" ht="18.75" x14ac:dyDescent="0.3">
      <c r="A619" s="260"/>
      <c r="B619" s="260"/>
      <c r="C619" s="260"/>
      <c r="D619" s="292"/>
      <c r="E619" s="292"/>
      <c r="F619" s="292"/>
      <c r="G619" s="292"/>
      <c r="H619" s="260"/>
      <c r="I619" s="260"/>
      <c r="J619" s="260"/>
      <c r="K619" s="260"/>
      <c r="L619" s="260"/>
      <c r="M619" s="260"/>
    </row>
    <row r="620" spans="1:13" s="95" customFormat="1" ht="18.75" x14ac:dyDescent="0.3">
      <c r="A620" s="260"/>
      <c r="B620" s="260"/>
      <c r="C620" s="260"/>
      <c r="D620" s="292"/>
      <c r="E620" s="292"/>
      <c r="F620" s="292"/>
      <c r="G620" s="292"/>
      <c r="H620" s="260"/>
      <c r="I620" s="260"/>
      <c r="J620" s="260"/>
      <c r="K620" s="260"/>
      <c r="L620" s="260"/>
      <c r="M620" s="260"/>
    </row>
    <row r="621" spans="1:13" s="95" customFormat="1" ht="18.75" x14ac:dyDescent="0.3">
      <c r="A621" s="260"/>
      <c r="B621" s="260"/>
      <c r="C621" s="260"/>
      <c r="D621" s="292"/>
      <c r="E621" s="292"/>
      <c r="F621" s="292"/>
      <c r="G621" s="292"/>
      <c r="H621" s="260"/>
      <c r="I621" s="260"/>
      <c r="J621" s="260"/>
      <c r="K621" s="260"/>
      <c r="L621" s="260"/>
      <c r="M621" s="260"/>
    </row>
    <row r="622" spans="1:13" s="95" customFormat="1" ht="18.75" x14ac:dyDescent="0.3">
      <c r="A622" s="260"/>
      <c r="B622" s="260"/>
      <c r="C622" s="260"/>
      <c r="D622" s="292"/>
      <c r="E622" s="292"/>
      <c r="F622" s="292"/>
      <c r="G622" s="292"/>
      <c r="H622" s="260"/>
      <c r="I622" s="260"/>
      <c r="J622" s="260"/>
      <c r="K622" s="260"/>
      <c r="L622" s="260"/>
      <c r="M622" s="260"/>
    </row>
    <row r="623" spans="1:13" s="95" customFormat="1" ht="18.75" x14ac:dyDescent="0.3">
      <c r="A623" s="260"/>
      <c r="B623" s="260"/>
      <c r="C623" s="260"/>
      <c r="D623" s="292"/>
      <c r="E623" s="292"/>
      <c r="F623" s="292"/>
      <c r="G623" s="292"/>
      <c r="H623" s="260"/>
      <c r="I623" s="260"/>
      <c r="J623" s="260"/>
      <c r="K623" s="260"/>
      <c r="L623" s="260"/>
      <c r="M623" s="260"/>
    </row>
    <row r="624" spans="1:13" s="95" customFormat="1" ht="18.75" x14ac:dyDescent="0.3">
      <c r="A624" s="260"/>
      <c r="B624" s="260"/>
      <c r="C624" s="260"/>
      <c r="D624" s="292"/>
      <c r="E624" s="292"/>
      <c r="F624" s="292"/>
      <c r="G624" s="292"/>
      <c r="H624" s="260"/>
      <c r="I624" s="260"/>
      <c r="J624" s="260"/>
      <c r="K624" s="260"/>
      <c r="L624" s="260"/>
      <c r="M624" s="260"/>
    </row>
    <row r="625" spans="1:13" s="95" customFormat="1" ht="18.75" x14ac:dyDescent="0.3">
      <c r="A625" s="260"/>
      <c r="B625" s="260"/>
      <c r="C625" s="260"/>
      <c r="D625" s="292"/>
      <c r="E625" s="292"/>
      <c r="F625" s="292"/>
      <c r="G625" s="292"/>
      <c r="H625" s="260"/>
      <c r="I625" s="260"/>
      <c r="J625" s="260"/>
      <c r="K625" s="260"/>
      <c r="L625" s="260"/>
      <c r="M625" s="260"/>
    </row>
    <row r="626" spans="1:13" s="95" customFormat="1" ht="18.75" x14ac:dyDescent="0.3">
      <c r="A626" s="260"/>
      <c r="B626" s="260"/>
      <c r="C626" s="260"/>
      <c r="D626" s="292"/>
      <c r="E626" s="292"/>
      <c r="F626" s="292"/>
      <c r="G626" s="292"/>
      <c r="H626" s="260"/>
      <c r="I626" s="260"/>
      <c r="J626" s="260"/>
      <c r="K626" s="260"/>
      <c r="L626" s="260"/>
      <c r="M626" s="260"/>
    </row>
    <row r="627" spans="1:13" s="95" customFormat="1" ht="18.75" x14ac:dyDescent="0.3">
      <c r="A627" s="260"/>
      <c r="B627" s="260"/>
      <c r="C627" s="260"/>
      <c r="D627" s="292"/>
      <c r="E627" s="292"/>
      <c r="F627" s="292"/>
      <c r="G627" s="292"/>
      <c r="H627" s="260"/>
      <c r="I627" s="260"/>
      <c r="J627" s="260"/>
      <c r="K627" s="260"/>
      <c r="L627" s="260"/>
      <c r="M627" s="260"/>
    </row>
    <row r="628" spans="1:13" s="95" customFormat="1" ht="18.75" x14ac:dyDescent="0.3">
      <c r="A628" s="260"/>
      <c r="B628" s="260"/>
      <c r="C628" s="260"/>
      <c r="D628" s="292"/>
      <c r="E628" s="292"/>
      <c r="F628" s="292"/>
      <c r="G628" s="292"/>
      <c r="H628" s="260"/>
      <c r="I628" s="260"/>
      <c r="J628" s="260"/>
      <c r="K628" s="260"/>
      <c r="L628" s="260"/>
      <c r="M628" s="260"/>
    </row>
    <row r="629" spans="1:13" s="95" customFormat="1" ht="18.75" x14ac:dyDescent="0.3">
      <c r="A629" s="260"/>
      <c r="B629" s="260"/>
      <c r="C629" s="260"/>
      <c r="D629" s="292"/>
      <c r="E629" s="292"/>
      <c r="F629" s="292"/>
      <c r="G629" s="292"/>
      <c r="H629" s="260"/>
      <c r="I629" s="260"/>
      <c r="J629" s="260"/>
      <c r="K629" s="260"/>
      <c r="L629" s="260"/>
      <c r="M629" s="260"/>
    </row>
    <row r="630" spans="1:13" s="95" customFormat="1" ht="18.75" x14ac:dyDescent="0.3">
      <c r="A630" s="260"/>
      <c r="B630" s="260"/>
      <c r="C630" s="260"/>
      <c r="D630" s="292"/>
      <c r="E630" s="292"/>
      <c r="F630" s="292"/>
      <c r="G630" s="292"/>
      <c r="H630" s="260"/>
      <c r="I630" s="260"/>
      <c r="J630" s="260"/>
      <c r="K630" s="260"/>
      <c r="L630" s="260"/>
      <c r="M630" s="260"/>
    </row>
    <row r="631" spans="1:13" s="95" customFormat="1" ht="18.75" x14ac:dyDescent="0.3">
      <c r="A631" s="260"/>
      <c r="B631" s="260"/>
      <c r="C631" s="260"/>
      <c r="D631" s="292"/>
      <c r="E631" s="292"/>
      <c r="F631" s="292"/>
      <c r="G631" s="292"/>
      <c r="H631" s="260"/>
      <c r="I631" s="260"/>
      <c r="J631" s="260"/>
      <c r="K631" s="260"/>
      <c r="L631" s="260"/>
      <c r="M631" s="260"/>
    </row>
    <row r="632" spans="1:13" s="95" customFormat="1" ht="18.75" x14ac:dyDescent="0.3">
      <c r="A632" s="260"/>
      <c r="B632" s="260"/>
      <c r="C632" s="260"/>
      <c r="D632" s="292"/>
      <c r="E632" s="292"/>
      <c r="F632" s="292"/>
      <c r="G632" s="292"/>
      <c r="H632" s="260"/>
      <c r="I632" s="260"/>
      <c r="J632" s="260"/>
      <c r="K632" s="260"/>
      <c r="L632" s="260"/>
      <c r="M632" s="260"/>
    </row>
    <row r="633" spans="1:13" s="95" customFormat="1" ht="18.75" x14ac:dyDescent="0.3">
      <c r="A633" s="260"/>
      <c r="B633" s="260"/>
      <c r="C633" s="260"/>
      <c r="D633" s="292"/>
      <c r="E633" s="292"/>
      <c r="F633" s="292"/>
      <c r="G633" s="292"/>
      <c r="H633" s="260"/>
      <c r="I633" s="260"/>
      <c r="J633" s="260"/>
      <c r="K633" s="260"/>
      <c r="L633" s="260"/>
      <c r="M633" s="260"/>
    </row>
    <row r="634" spans="1:13" s="95" customFormat="1" ht="18.75" x14ac:dyDescent="0.3">
      <c r="A634" s="260"/>
      <c r="B634" s="260"/>
      <c r="C634" s="260"/>
      <c r="D634" s="292"/>
      <c r="E634" s="292"/>
      <c r="F634" s="292"/>
      <c r="G634" s="292"/>
      <c r="H634" s="260"/>
      <c r="I634" s="260"/>
      <c r="J634" s="260"/>
      <c r="K634" s="260"/>
      <c r="L634" s="260"/>
      <c r="M634" s="260"/>
    </row>
    <row r="635" spans="1:13" s="95" customFormat="1" ht="18.75" x14ac:dyDescent="0.3">
      <c r="A635" s="260"/>
      <c r="B635" s="260"/>
      <c r="C635" s="260"/>
      <c r="D635" s="292"/>
      <c r="E635" s="292"/>
      <c r="F635" s="292"/>
      <c r="G635" s="292"/>
      <c r="H635" s="260"/>
      <c r="I635" s="260"/>
      <c r="J635" s="260"/>
      <c r="K635" s="260"/>
      <c r="L635" s="260"/>
      <c r="M635" s="260"/>
    </row>
    <row r="636" spans="1:13" s="95" customFormat="1" ht="18.75" x14ac:dyDescent="0.3">
      <c r="A636" s="260"/>
      <c r="B636" s="260"/>
      <c r="C636" s="260"/>
      <c r="D636" s="292"/>
      <c r="E636" s="292"/>
      <c r="F636" s="292"/>
      <c r="G636" s="292"/>
      <c r="H636" s="260"/>
      <c r="I636" s="260"/>
      <c r="J636" s="260"/>
      <c r="K636" s="260"/>
      <c r="L636" s="260"/>
      <c r="M636" s="260"/>
    </row>
    <row r="637" spans="1:13" s="95" customFormat="1" ht="18.75" x14ac:dyDescent="0.3">
      <c r="A637" s="260"/>
      <c r="B637" s="260"/>
      <c r="C637" s="260"/>
      <c r="D637" s="292"/>
      <c r="E637" s="292"/>
      <c r="F637" s="292"/>
      <c r="G637" s="292"/>
      <c r="H637" s="260"/>
      <c r="I637" s="260"/>
      <c r="J637" s="260"/>
      <c r="K637" s="260"/>
      <c r="L637" s="260"/>
      <c r="M637" s="260"/>
    </row>
    <row r="638" spans="1:13" s="95" customFormat="1" ht="18.75" x14ac:dyDescent="0.3">
      <c r="A638" s="260"/>
      <c r="B638" s="260"/>
      <c r="C638" s="260"/>
      <c r="D638" s="292"/>
      <c r="E638" s="292"/>
      <c r="F638" s="292"/>
      <c r="G638" s="292"/>
      <c r="H638" s="260"/>
      <c r="I638" s="260"/>
      <c r="J638" s="260"/>
      <c r="K638" s="260"/>
      <c r="L638" s="260"/>
      <c r="M638" s="260"/>
    </row>
    <row r="639" spans="1:13" s="95" customFormat="1" ht="18.75" x14ac:dyDescent="0.3">
      <c r="A639" s="260"/>
      <c r="B639" s="260"/>
      <c r="C639" s="260"/>
      <c r="D639" s="292"/>
      <c r="E639" s="292"/>
      <c r="F639" s="292"/>
      <c r="G639" s="292"/>
      <c r="H639" s="260"/>
      <c r="I639" s="260"/>
      <c r="J639" s="260"/>
      <c r="K639" s="260"/>
      <c r="L639" s="260"/>
      <c r="M639" s="260"/>
    </row>
    <row r="640" spans="1:13" s="95" customFormat="1" ht="18.75" x14ac:dyDescent="0.3">
      <c r="A640" s="260"/>
      <c r="B640" s="260"/>
      <c r="C640" s="260"/>
      <c r="D640" s="292"/>
      <c r="E640" s="292"/>
      <c r="F640" s="292"/>
      <c r="G640" s="292"/>
      <c r="H640" s="260"/>
      <c r="I640" s="260"/>
      <c r="J640" s="260"/>
      <c r="K640" s="260"/>
      <c r="L640" s="260"/>
      <c r="M640" s="260"/>
    </row>
    <row r="641" spans="1:13" s="95" customFormat="1" ht="18.75" x14ac:dyDescent="0.3">
      <c r="A641" s="260"/>
      <c r="B641" s="260"/>
      <c r="C641" s="260"/>
      <c r="D641" s="292"/>
      <c r="E641" s="292"/>
      <c r="F641" s="292"/>
      <c r="G641" s="292"/>
      <c r="H641" s="260"/>
      <c r="I641" s="260"/>
      <c r="J641" s="260"/>
      <c r="K641" s="260"/>
      <c r="L641" s="260"/>
      <c r="M641" s="260"/>
    </row>
    <row r="642" spans="1:13" s="95" customFormat="1" ht="18.75" x14ac:dyDescent="0.3">
      <c r="A642" s="260"/>
      <c r="B642" s="260"/>
      <c r="C642" s="260"/>
      <c r="D642" s="292"/>
      <c r="E642" s="292"/>
      <c r="F642" s="292"/>
      <c r="G642" s="292"/>
      <c r="H642" s="260"/>
      <c r="I642" s="260"/>
      <c r="J642" s="260"/>
      <c r="K642" s="260"/>
      <c r="L642" s="260"/>
      <c r="M642" s="260"/>
    </row>
    <row r="643" spans="1:13" s="95" customFormat="1" ht="18.75" x14ac:dyDescent="0.3">
      <c r="A643" s="260"/>
      <c r="B643" s="260"/>
      <c r="C643" s="260"/>
      <c r="D643" s="292"/>
      <c r="E643" s="292"/>
      <c r="F643" s="292"/>
      <c r="G643" s="292"/>
      <c r="H643" s="260"/>
      <c r="I643" s="260"/>
      <c r="J643" s="260"/>
      <c r="K643" s="260"/>
      <c r="L643" s="260"/>
      <c r="M643" s="260"/>
    </row>
    <row r="644" spans="1:13" s="95" customFormat="1" ht="18.75" x14ac:dyDescent="0.3">
      <c r="A644" s="260"/>
      <c r="B644" s="260"/>
      <c r="C644" s="260"/>
      <c r="D644" s="292"/>
      <c r="E644" s="292"/>
      <c r="F644" s="292"/>
      <c r="G644" s="292"/>
      <c r="H644" s="260"/>
      <c r="I644" s="260"/>
      <c r="J644" s="260"/>
      <c r="K644" s="260"/>
      <c r="L644" s="260"/>
      <c r="M644" s="260"/>
    </row>
    <row r="645" spans="1:13" s="95" customFormat="1" ht="18.75" x14ac:dyDescent="0.3">
      <c r="A645" s="260"/>
      <c r="B645" s="260"/>
      <c r="C645" s="260"/>
      <c r="D645" s="292"/>
      <c r="E645" s="292"/>
      <c r="F645" s="292"/>
      <c r="G645" s="292"/>
      <c r="H645" s="260"/>
      <c r="I645" s="260"/>
      <c r="J645" s="260"/>
      <c r="K645" s="260"/>
      <c r="L645" s="260"/>
      <c r="M645" s="260"/>
    </row>
    <row r="646" spans="1:13" s="95" customFormat="1" ht="18.75" x14ac:dyDescent="0.3">
      <c r="A646" s="260"/>
      <c r="B646" s="260"/>
      <c r="C646" s="260"/>
      <c r="D646" s="292"/>
      <c r="E646" s="292"/>
      <c r="F646" s="292"/>
      <c r="G646" s="292"/>
      <c r="H646" s="260"/>
      <c r="I646" s="260"/>
      <c r="J646" s="260"/>
      <c r="K646" s="260"/>
      <c r="L646" s="260"/>
      <c r="M646" s="260"/>
    </row>
    <row r="647" spans="1:13" s="95" customFormat="1" ht="18.75" x14ac:dyDescent="0.3">
      <c r="A647" s="260"/>
      <c r="B647" s="260"/>
      <c r="C647" s="260"/>
      <c r="D647" s="292"/>
      <c r="E647" s="292"/>
      <c r="F647" s="292"/>
      <c r="G647" s="292"/>
      <c r="H647" s="260"/>
      <c r="I647" s="260"/>
      <c r="J647" s="260"/>
      <c r="K647" s="260"/>
      <c r="L647" s="260"/>
      <c r="M647" s="260"/>
    </row>
    <row r="648" spans="1:13" s="95" customFormat="1" ht="18.75" x14ac:dyDescent="0.3">
      <c r="A648" s="260"/>
      <c r="B648" s="260"/>
      <c r="C648" s="260"/>
      <c r="D648" s="292"/>
      <c r="E648" s="292"/>
      <c r="F648" s="292"/>
      <c r="G648" s="292"/>
      <c r="H648" s="260"/>
      <c r="I648" s="260"/>
      <c r="J648" s="260"/>
      <c r="K648" s="260"/>
      <c r="L648" s="260"/>
      <c r="M648" s="260"/>
    </row>
    <row r="649" spans="1:13" s="95" customFormat="1" ht="18.75" x14ac:dyDescent="0.3">
      <c r="A649" s="260"/>
      <c r="B649" s="260"/>
      <c r="C649" s="260"/>
      <c r="D649" s="292"/>
      <c r="E649" s="292"/>
      <c r="F649" s="292"/>
      <c r="G649" s="292"/>
      <c r="H649" s="260"/>
      <c r="I649" s="260"/>
      <c r="J649" s="260"/>
      <c r="K649" s="260"/>
      <c r="L649" s="260"/>
      <c r="M649" s="260"/>
    </row>
    <row r="650" spans="1:13" s="95" customFormat="1" ht="18.75" x14ac:dyDescent="0.3">
      <c r="A650" s="260"/>
      <c r="B650" s="260"/>
      <c r="C650" s="260"/>
      <c r="D650" s="292"/>
      <c r="E650" s="292"/>
      <c r="F650" s="292"/>
      <c r="G650" s="292"/>
      <c r="H650" s="260"/>
      <c r="I650" s="260"/>
      <c r="J650" s="260"/>
      <c r="K650" s="260"/>
      <c r="L650" s="260"/>
      <c r="M650" s="260"/>
    </row>
    <row r="651" spans="1:13" s="95" customFormat="1" ht="18.75" x14ac:dyDescent="0.3">
      <c r="A651" s="260"/>
      <c r="B651" s="260"/>
      <c r="C651" s="260"/>
      <c r="D651" s="292"/>
      <c r="E651" s="292"/>
      <c r="F651" s="292"/>
      <c r="G651" s="292"/>
      <c r="H651" s="260"/>
      <c r="I651" s="260"/>
      <c r="J651" s="260"/>
      <c r="K651" s="260"/>
      <c r="L651" s="260"/>
      <c r="M651" s="260"/>
    </row>
    <row r="652" spans="1:13" s="95" customFormat="1" ht="18.75" x14ac:dyDescent="0.3">
      <c r="A652" s="260"/>
      <c r="B652" s="260"/>
      <c r="C652" s="260"/>
      <c r="D652" s="292"/>
      <c r="E652" s="292"/>
      <c r="F652" s="292"/>
      <c r="G652" s="292"/>
      <c r="H652" s="260"/>
      <c r="I652" s="260"/>
      <c r="J652" s="260"/>
      <c r="K652" s="260"/>
      <c r="L652" s="260"/>
      <c r="M652" s="260"/>
    </row>
    <row r="653" spans="1:13" s="95" customFormat="1" ht="18.75" x14ac:dyDescent="0.3">
      <c r="A653" s="260"/>
      <c r="B653" s="260"/>
      <c r="C653" s="260"/>
      <c r="D653" s="292"/>
      <c r="E653" s="292"/>
      <c r="F653" s="292"/>
      <c r="G653" s="292"/>
      <c r="H653" s="260"/>
      <c r="I653" s="260"/>
      <c r="J653" s="260"/>
      <c r="K653" s="260"/>
      <c r="L653" s="260"/>
      <c r="M653" s="260"/>
    </row>
    <row r="654" spans="1:13" s="95" customFormat="1" ht="18.75" x14ac:dyDescent="0.3">
      <c r="A654" s="260"/>
      <c r="B654" s="260"/>
      <c r="C654" s="260"/>
      <c r="D654" s="292"/>
      <c r="E654" s="292"/>
      <c r="F654" s="292"/>
      <c r="G654" s="292"/>
      <c r="H654" s="260"/>
      <c r="I654" s="260"/>
      <c r="J654" s="260"/>
      <c r="K654" s="260"/>
      <c r="L654" s="260"/>
      <c r="M654" s="260"/>
    </row>
    <row r="655" spans="1:13" s="95" customFormat="1" ht="18.75" x14ac:dyDescent="0.3">
      <c r="A655" s="260"/>
      <c r="B655" s="260"/>
      <c r="C655" s="260"/>
      <c r="D655" s="292"/>
      <c r="E655" s="292"/>
      <c r="F655" s="292"/>
      <c r="G655" s="292"/>
      <c r="H655" s="260"/>
      <c r="I655" s="260"/>
      <c r="J655" s="260"/>
      <c r="K655" s="260"/>
      <c r="L655" s="260"/>
      <c r="M655" s="260"/>
    </row>
    <row r="656" spans="1:13" s="95" customFormat="1" ht="18.75" x14ac:dyDescent="0.3">
      <c r="A656" s="260"/>
      <c r="B656" s="260"/>
      <c r="C656" s="260"/>
      <c r="D656" s="292"/>
      <c r="E656" s="292"/>
      <c r="F656" s="292"/>
      <c r="G656" s="292"/>
      <c r="H656" s="260"/>
      <c r="I656" s="260"/>
      <c r="J656" s="260"/>
      <c r="K656" s="260"/>
      <c r="L656" s="260"/>
      <c r="M656" s="260"/>
    </row>
    <row r="657" spans="1:13" s="95" customFormat="1" ht="18.75" x14ac:dyDescent="0.3">
      <c r="A657" s="260"/>
      <c r="B657" s="260"/>
      <c r="C657" s="260"/>
      <c r="D657" s="292"/>
      <c r="E657" s="292"/>
      <c r="F657" s="292"/>
      <c r="G657" s="292"/>
      <c r="H657" s="260"/>
      <c r="I657" s="260"/>
      <c r="J657" s="260"/>
      <c r="K657" s="260"/>
      <c r="L657" s="260"/>
      <c r="M657" s="260"/>
    </row>
    <row r="658" spans="1:13" s="95" customFormat="1" ht="18.75" x14ac:dyDescent="0.3">
      <c r="A658" s="260"/>
      <c r="B658" s="260"/>
      <c r="C658" s="260"/>
      <c r="D658" s="292"/>
      <c r="E658" s="292"/>
      <c r="F658" s="292"/>
      <c r="G658" s="292"/>
      <c r="H658" s="260"/>
      <c r="I658" s="260"/>
      <c r="J658" s="260"/>
      <c r="K658" s="260"/>
      <c r="L658" s="260"/>
      <c r="M658" s="260"/>
    </row>
    <row r="659" spans="1:13" s="95" customFormat="1" ht="18.75" x14ac:dyDescent="0.3">
      <c r="A659" s="260"/>
      <c r="B659" s="260"/>
      <c r="C659" s="260"/>
      <c r="D659" s="292"/>
      <c r="E659" s="292"/>
      <c r="F659" s="292"/>
      <c r="G659" s="292"/>
      <c r="H659" s="260"/>
      <c r="I659" s="260"/>
      <c r="J659" s="260"/>
      <c r="K659" s="260"/>
      <c r="L659" s="260"/>
      <c r="M659" s="260"/>
    </row>
    <row r="660" spans="1:13" s="95" customFormat="1" ht="18.75" x14ac:dyDescent="0.3">
      <c r="A660" s="260"/>
      <c r="B660" s="260"/>
      <c r="C660" s="260"/>
      <c r="D660" s="292"/>
      <c r="E660" s="292"/>
      <c r="F660" s="292"/>
      <c r="G660" s="292"/>
      <c r="H660" s="260"/>
      <c r="I660" s="260"/>
      <c r="J660" s="260"/>
      <c r="K660" s="260"/>
      <c r="L660" s="260"/>
      <c r="M660" s="260"/>
    </row>
    <row r="661" spans="1:13" s="95" customFormat="1" ht="18.75" x14ac:dyDescent="0.3">
      <c r="A661" s="260"/>
      <c r="B661" s="260"/>
      <c r="C661" s="260"/>
      <c r="D661" s="292"/>
      <c r="E661" s="292"/>
      <c r="F661" s="292"/>
      <c r="G661" s="292"/>
      <c r="H661" s="260"/>
      <c r="I661" s="260"/>
      <c r="J661" s="260"/>
      <c r="K661" s="260"/>
      <c r="L661" s="260"/>
      <c r="M661" s="260"/>
    </row>
    <row r="662" spans="1:13" s="95" customFormat="1" ht="18.75" x14ac:dyDescent="0.3">
      <c r="A662" s="260"/>
      <c r="B662" s="260"/>
      <c r="C662" s="260"/>
      <c r="D662" s="292"/>
      <c r="E662" s="292"/>
      <c r="F662" s="292"/>
      <c r="G662" s="292"/>
      <c r="H662" s="260"/>
      <c r="I662" s="260"/>
      <c r="J662" s="260"/>
      <c r="K662" s="260"/>
      <c r="L662" s="260"/>
      <c r="M662" s="260"/>
    </row>
    <row r="663" spans="1:13" s="95" customFormat="1" ht="18.75" x14ac:dyDescent="0.3">
      <c r="A663" s="260"/>
      <c r="B663" s="260"/>
      <c r="C663" s="260"/>
      <c r="D663" s="292"/>
      <c r="E663" s="292"/>
      <c r="F663" s="292"/>
      <c r="G663" s="292"/>
      <c r="H663" s="260"/>
      <c r="I663" s="260"/>
      <c r="J663" s="260"/>
      <c r="K663" s="260"/>
      <c r="L663" s="260"/>
      <c r="M663" s="260"/>
    </row>
    <row r="664" spans="1:13" s="95" customFormat="1" ht="18.75" x14ac:dyDescent="0.3">
      <c r="A664" s="260"/>
      <c r="B664" s="260"/>
      <c r="C664" s="260"/>
      <c r="D664" s="292"/>
      <c r="E664" s="292"/>
      <c r="F664" s="292"/>
      <c r="G664" s="292"/>
      <c r="H664" s="260"/>
      <c r="I664" s="260"/>
      <c r="J664" s="260"/>
      <c r="K664" s="260"/>
      <c r="L664" s="260"/>
      <c r="M664" s="260"/>
    </row>
    <row r="665" spans="1:13" s="95" customFormat="1" ht="18.75" x14ac:dyDescent="0.3">
      <c r="A665" s="260"/>
      <c r="B665" s="260"/>
      <c r="C665" s="260"/>
      <c r="D665" s="292"/>
      <c r="E665" s="292"/>
      <c r="F665" s="292"/>
      <c r="G665" s="292"/>
      <c r="H665" s="260"/>
      <c r="I665" s="260"/>
      <c r="J665" s="260"/>
      <c r="K665" s="260"/>
      <c r="L665" s="260"/>
      <c r="M665" s="260"/>
    </row>
    <row r="666" spans="1:13" s="95" customFormat="1" ht="18.75" x14ac:dyDescent="0.3">
      <c r="A666" s="260"/>
      <c r="B666" s="260"/>
      <c r="C666" s="260"/>
      <c r="D666" s="292"/>
      <c r="E666" s="292"/>
      <c r="F666" s="292"/>
      <c r="G666" s="292"/>
      <c r="H666" s="260"/>
      <c r="I666" s="260"/>
      <c r="J666" s="260"/>
      <c r="K666" s="260"/>
      <c r="L666" s="260"/>
      <c r="M666" s="260"/>
    </row>
    <row r="667" spans="1:13" s="95" customFormat="1" ht="18.75" x14ac:dyDescent="0.3">
      <c r="A667" s="260"/>
      <c r="B667" s="260"/>
      <c r="C667" s="260"/>
      <c r="D667" s="292"/>
      <c r="E667" s="292"/>
      <c r="F667" s="292"/>
      <c r="G667" s="292"/>
      <c r="H667" s="260"/>
      <c r="I667" s="260"/>
      <c r="J667" s="260"/>
      <c r="K667" s="260"/>
      <c r="L667" s="260"/>
      <c r="M667" s="260"/>
    </row>
    <row r="668" spans="1:13" s="95" customFormat="1" ht="18.75" x14ac:dyDescent="0.3">
      <c r="A668" s="260"/>
      <c r="B668" s="260"/>
      <c r="C668" s="260"/>
      <c r="D668" s="292"/>
      <c r="E668" s="292"/>
      <c r="F668" s="292"/>
      <c r="G668" s="292"/>
      <c r="H668" s="260"/>
      <c r="I668" s="260"/>
      <c r="J668" s="260"/>
      <c r="K668" s="260"/>
      <c r="L668" s="260"/>
      <c r="M668" s="260"/>
    </row>
    <row r="669" spans="1:13" s="95" customFormat="1" ht="18.75" x14ac:dyDescent="0.3">
      <c r="A669" s="260"/>
      <c r="B669" s="260"/>
      <c r="C669" s="260"/>
      <c r="D669" s="292"/>
      <c r="E669" s="292"/>
      <c r="F669" s="292"/>
      <c r="G669" s="292"/>
      <c r="H669" s="260"/>
      <c r="I669" s="260"/>
      <c r="J669" s="260"/>
      <c r="K669" s="260"/>
      <c r="L669" s="260"/>
      <c r="M669" s="260"/>
    </row>
    <row r="670" spans="1:13" s="95" customFormat="1" ht="18.75" x14ac:dyDescent="0.3">
      <c r="D670" s="96"/>
      <c r="E670" s="96"/>
      <c r="F670" s="96"/>
      <c r="G670" s="96"/>
    </row>
    <row r="671" spans="1:13" s="95" customFormat="1" ht="18.75" x14ac:dyDescent="0.3">
      <c r="D671" s="96"/>
      <c r="E671" s="96"/>
      <c r="F671" s="96"/>
      <c r="G671" s="96"/>
    </row>
    <row r="672" spans="1:13" x14ac:dyDescent="0.25">
      <c r="D672" s="85"/>
      <c r="E672" s="85"/>
      <c r="F672" s="85"/>
      <c r="G672" s="85"/>
    </row>
    <row r="673" spans="4:7" x14ac:dyDescent="0.25">
      <c r="D673" s="85"/>
      <c r="E673" s="85"/>
      <c r="F673" s="85"/>
      <c r="G673" s="85"/>
    </row>
    <row r="674" spans="4:7" x14ac:dyDescent="0.25">
      <c r="D674" s="85"/>
      <c r="E674" s="85"/>
      <c r="F674" s="85"/>
      <c r="G674" s="85"/>
    </row>
    <row r="675" spans="4:7" x14ac:dyDescent="0.25">
      <c r="D675" s="85"/>
      <c r="E675" s="85"/>
      <c r="F675" s="85"/>
      <c r="G675" s="85"/>
    </row>
  </sheetData>
  <sheetProtection algorithmName="SHA-512" hashValue="Lllb6snTOEDaJCJPBAPRc2KkfFaNGuezWgA3JGCPMlk9nu5ALGf9+Up/+o8cj+++l8rtci9EDr/+ZYRris0Izg==" saltValue="B9NpOc5yTeVJimnZOof+kQ==" spinCount="100000" sheet="1" objects="1" scenarios="1"/>
  <protectedRanges>
    <protectedRange algorithmName="SHA-512" hashValue="0Llvo7E9Hk57miiy8UOwG6eYu594ejJ7d1slpCtaYW+ng336b5ol9xnBDhEs4LzlZCFhcpWU0Xx4+kKYGd3oFg==" saltValue="ElVWl3IDnkVTVddA9/l23w==" spinCount="100000" sqref="A1:XFD1048576" name="Bereich1"/>
  </protectedRanges>
  <phoneticPr fontId="5" type="noConversion"/>
  <pageMargins left="0.7" right="0.7" top="0.78740157499999996" bottom="0.78740157499999996" header="0.3" footer="0.3"/>
  <pageSetup paperSize="9"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8B8AC9923585444983A6EC719F9C8EC" ma:contentTypeVersion="10" ma:contentTypeDescription="Ein neues Dokument erstellen." ma:contentTypeScope="" ma:versionID="5f7f48b2a26f98dd8577261a581b761e">
  <xsd:schema xmlns:xsd="http://www.w3.org/2001/XMLSchema" xmlns:xs="http://www.w3.org/2001/XMLSchema" xmlns:p="http://schemas.microsoft.com/office/2006/metadata/properties" xmlns:ns3="bbeea779-5856-4d5b-977b-7537a7d28660" targetNamespace="http://schemas.microsoft.com/office/2006/metadata/properties" ma:root="true" ma:fieldsID="05da377ae18b95cf4181f9e1b4520a56" ns3:_="">
    <xsd:import namespace="bbeea779-5856-4d5b-977b-7537a7d2866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eea779-5856-4d5b-977b-7537a7d286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897BAA-D79C-4C7C-8C90-5A016F00D66E}">
  <ds:schemaRefs>
    <ds:schemaRef ds:uri="http://schemas.microsoft.com/sharepoint/v3/contenttype/forms"/>
  </ds:schemaRefs>
</ds:datastoreItem>
</file>

<file path=customXml/itemProps2.xml><?xml version="1.0" encoding="utf-8"?>
<ds:datastoreItem xmlns:ds="http://schemas.openxmlformats.org/officeDocument/2006/customXml" ds:itemID="{DDD832E1-EBD0-4EC6-BBEF-9BC66C6AAE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eea779-5856-4d5b-977b-7537a7d286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9E250A-C14A-40FF-A87F-D819ADC5FFFD}">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bbeea779-5856-4d5b-977b-7537a7d2866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Renditerechner</vt:lpstr>
      <vt:lpstr>Kalkulation Folgejahre</vt:lpstr>
      <vt:lpstr>Grundlage</vt:lpstr>
      <vt:lpstr>Tilgungsplan</vt:lpstr>
    </vt:vector>
  </TitlesOfParts>
  <Company>Flemming Group Bautrockner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Emanuel Flemming</dc:creator>
  <cp:lastModifiedBy>Schönfeld, Alexandra</cp:lastModifiedBy>
  <cp:lastPrinted>2017-12-13T10:46:27Z</cp:lastPrinted>
  <dcterms:created xsi:type="dcterms:W3CDTF">2015-11-17T15:14:08Z</dcterms:created>
  <dcterms:modified xsi:type="dcterms:W3CDTF">2020-11-02T10:28:31Z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0x01010048B8AC9923585444983A6EC719F9C8EC</vt:lpwstr>
  </property>
</Properties>
</file>